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tkkdfs01\公社文書\100_企画管理部\030_助成課\020 課内事務\010 助成事業\040 経産省による補助金申請システムヒアリング\020 事業事務\010 事業管理\500_女性活躍のためのフェムテック開発支援・普及促進事業\030_令和6年度\●調査員用\02_様式（作業中）\様式集掲載\"/>
    </mc:Choice>
  </mc:AlternateContent>
  <bookViews>
    <workbookView xWindow="0" yWindow="0" windowWidth="19200" windowHeight="5910" tabRatio="728"/>
  </bookViews>
  <sheets>
    <sheet name="本様式使用方法" sheetId="110" r:id="rId1"/>
    <sheet name="体系図 " sheetId="130" r:id="rId2"/>
    <sheet name="初期条件設定表" sheetId="77" r:id="rId3"/>
    <sheet name=" 入力用 従事者別直接人件費集計表（後期）" sheetId="12" r:id="rId4"/>
    <sheet name="従事者別人件費総括表（前期）" sheetId="127" state="hidden" r:id="rId5"/>
    <sheet name=" 提出用 従事者別直接人件費集計表（後期）" sheetId="128" r:id="rId6"/>
    <sheet name="2021年4月作業分" sheetId="68" state="hidden" r:id="rId7"/>
    <sheet name="2021年5月作業分" sheetId="78" state="hidden" r:id="rId8"/>
    <sheet name="2021年6月作業分" sheetId="79" state="hidden" r:id="rId9"/>
    <sheet name="2021年7月作業分" sheetId="80" state="hidden" r:id="rId10"/>
    <sheet name="2021年8月作業分" sheetId="81" state="hidden" r:id="rId11"/>
    <sheet name="2021年9月作業分" sheetId="82" state="hidden" r:id="rId12"/>
    <sheet name="2021年10月作業分" sheetId="83" state="hidden" r:id="rId13"/>
    <sheet name="2021年11月作業分" sheetId="84" state="hidden" r:id="rId14"/>
    <sheet name="2025年10月作業分" sheetId="85" r:id="rId15"/>
    <sheet name="2025年11月作業分" sheetId="114" r:id="rId16"/>
    <sheet name="2025年12月作業分" sheetId="115" r:id="rId17"/>
    <sheet name="2026年1月作業分" sheetId="116" r:id="rId18"/>
    <sheet name="2026年2月作業分" sheetId="117" r:id="rId19"/>
    <sheet name="2026年3月作業分" sheetId="119" r:id="rId20"/>
    <sheet name="2026年4月作業分" sheetId="120" r:id="rId21"/>
    <sheet name="2026年5月作業分" sheetId="121" r:id="rId22"/>
    <sheet name="2026年6月作業分" sheetId="122" r:id="rId23"/>
    <sheet name="2026年7月作業分" sheetId="123" r:id="rId24"/>
    <sheet name="2026年8月作業分" sheetId="124" r:id="rId25"/>
    <sheet name="2026年9月作業分" sheetId="125" r:id="rId26"/>
    <sheet name="2026年10月作業分" sheetId="131" r:id="rId27"/>
  </sheets>
  <definedNames>
    <definedName name="_xlnm.Print_Area" localSheetId="5">' 提出用 従事者別直接人件費集計表（後期）'!$A$1:$L$30</definedName>
    <definedName name="_xlnm.Print_Area" localSheetId="3">' 入力用 従事者別直接人件費集計表（後期）'!$A$1:$L$30</definedName>
    <definedName name="_xlnm.Print_Area" localSheetId="12">'2021年10月作業分'!$A$1:$N$36</definedName>
    <definedName name="_xlnm.Print_Area" localSheetId="13">'2021年11月作業分'!$A$1:$N$36</definedName>
    <definedName name="_xlnm.Print_Area" localSheetId="6">'2021年4月作業分'!$A$1:$N$36</definedName>
    <definedName name="_xlnm.Print_Area" localSheetId="7">'2021年5月作業分'!$A$1:$N$36</definedName>
    <definedName name="_xlnm.Print_Area" localSheetId="8">'2021年6月作業分'!$A$1:$N$36</definedName>
    <definedName name="_xlnm.Print_Area" localSheetId="9">'2021年7月作業分'!$A$1:$N$36</definedName>
    <definedName name="_xlnm.Print_Area" localSheetId="10">'2021年8月作業分'!$A$1:$N$36</definedName>
    <definedName name="_xlnm.Print_Area" localSheetId="11">'2021年9月作業分'!$A$1:$N$36</definedName>
    <definedName name="_xlnm.Print_Area" localSheetId="14">'2025年10月作業分'!$A$1:$N$42</definedName>
    <definedName name="_xlnm.Print_Area" localSheetId="15">'2025年11月作業分'!$A$1:$N$42</definedName>
    <definedName name="_xlnm.Print_Area" localSheetId="16">'2025年12月作業分'!$A$1:$N$42</definedName>
    <definedName name="_xlnm.Print_Area" localSheetId="26">'2026年10月作業分'!$A$1:$N$42</definedName>
    <definedName name="_xlnm.Print_Area" localSheetId="17">'2026年1月作業分'!$A$1:$N$42</definedName>
    <definedName name="_xlnm.Print_Area" localSheetId="18">'2026年2月作業分'!$A$1:$N$42</definedName>
    <definedName name="_xlnm.Print_Area" localSheetId="19">'2026年3月作業分'!$A$1:$N$42</definedName>
    <definedName name="_xlnm.Print_Area" localSheetId="20">'2026年4月作業分'!$A$1:$N$42</definedName>
    <definedName name="_xlnm.Print_Area" localSheetId="21">'2026年5月作業分'!$A$1:$N$42</definedName>
    <definedName name="_xlnm.Print_Area" localSheetId="22">'2026年6月作業分'!$A$1:$N$42</definedName>
    <definedName name="_xlnm.Print_Area" localSheetId="23">'2026年7月作業分'!$A$1:$N$42</definedName>
    <definedName name="_xlnm.Print_Area" localSheetId="24">'2026年8月作業分'!$A$1:$N$42</definedName>
    <definedName name="_xlnm.Print_Area" localSheetId="25">'2026年9月作業分'!$A$1:$N$42</definedName>
    <definedName name="_xlnm.Print_Area" localSheetId="4">'従事者別人件費総括表（前期）'!$A$1:$L$30</definedName>
    <definedName name="_xlnm.Print_Titles" localSheetId="5">' 提出用 従事者別直接人件費集計表（後期）'!$4:$7</definedName>
    <definedName name="_xlnm.Print_Titles" localSheetId="3">' 入力用 従事者別直接人件費集計表（後期）'!$4:$7</definedName>
    <definedName name="_xlnm.Print_Titles" localSheetId="4">'従事者別人件費総括表（前期）'!$4:$7</definedName>
    <definedName name="開発工程" localSheetId="26">#REF!</definedName>
    <definedName name="開発工程" localSheetId="1">#REF!</definedName>
    <definedName name="開発工程">#REF!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P43" i="77" l="1"/>
  <c r="P42" i="77"/>
  <c r="Z35" i="131" l="1"/>
  <c r="X35" i="131"/>
  <c r="W35" i="131"/>
  <c r="V35" i="131"/>
  <c r="U35" i="131"/>
  <c r="T35" i="131"/>
  <c r="I35" i="131" s="1"/>
  <c r="S35" i="131"/>
  <c r="R35" i="131"/>
  <c r="P35" i="131"/>
  <c r="Q35" i="131" s="1"/>
  <c r="O35" i="131"/>
  <c r="X34" i="131"/>
  <c r="W34" i="131"/>
  <c r="V34" i="131"/>
  <c r="U34" i="131"/>
  <c r="T34" i="131"/>
  <c r="I34" i="131" s="1"/>
  <c r="S34" i="131"/>
  <c r="R34" i="131"/>
  <c r="P34" i="131"/>
  <c r="Q34" i="131" s="1"/>
  <c r="O34" i="131"/>
  <c r="Z33" i="131"/>
  <c r="X33" i="131"/>
  <c r="W33" i="131"/>
  <c r="P33" i="131" s="1"/>
  <c r="Q33" i="131" s="1"/>
  <c r="V33" i="131"/>
  <c r="U33" i="131"/>
  <c r="T33" i="131"/>
  <c r="I33" i="131" s="1"/>
  <c r="S33" i="131"/>
  <c r="R33" i="131"/>
  <c r="O33" i="131"/>
  <c r="AF32" i="131"/>
  <c r="AE32" i="131"/>
  <c r="Z32" i="131"/>
  <c r="X32" i="131"/>
  <c r="W32" i="131"/>
  <c r="P32" i="131" s="1"/>
  <c r="Q32" i="131" s="1"/>
  <c r="V32" i="131"/>
  <c r="U32" i="131"/>
  <c r="T32" i="131"/>
  <c r="I32" i="131" s="1"/>
  <c r="S32" i="131"/>
  <c r="R32" i="131"/>
  <c r="O32" i="131"/>
  <c r="AF31" i="131"/>
  <c r="AE31" i="131"/>
  <c r="Z31" i="131"/>
  <c r="X31" i="131"/>
  <c r="W31" i="131"/>
  <c r="P31" i="131" s="1"/>
  <c r="Q31" i="131" s="1"/>
  <c r="V31" i="131"/>
  <c r="U31" i="131"/>
  <c r="T31" i="131"/>
  <c r="S31" i="131"/>
  <c r="R31" i="131"/>
  <c r="O31" i="131"/>
  <c r="I31" i="131"/>
  <c r="AF30" i="131"/>
  <c r="AE30" i="131"/>
  <c r="Z30" i="131"/>
  <c r="X30" i="131"/>
  <c r="W30" i="131"/>
  <c r="V30" i="131"/>
  <c r="U30" i="131"/>
  <c r="T30" i="131"/>
  <c r="S30" i="131"/>
  <c r="R30" i="131"/>
  <c r="P30" i="131"/>
  <c r="Q30" i="131" s="1"/>
  <c r="O30" i="131"/>
  <c r="I30" i="131"/>
  <c r="AF29" i="131"/>
  <c r="AE29" i="131"/>
  <c r="Z29" i="131"/>
  <c r="X29" i="131"/>
  <c r="W29" i="131"/>
  <c r="P29" i="131" s="1"/>
  <c r="Q29" i="131" s="1"/>
  <c r="V29" i="131"/>
  <c r="U29" i="131"/>
  <c r="T29" i="131"/>
  <c r="S29" i="131"/>
  <c r="R29" i="131"/>
  <c r="O29" i="131"/>
  <c r="I29" i="131"/>
  <c r="AF28" i="131"/>
  <c r="AE28" i="131"/>
  <c r="Z28" i="131"/>
  <c r="X28" i="131"/>
  <c r="W28" i="131"/>
  <c r="P28" i="131" s="1"/>
  <c r="Q28" i="131" s="1"/>
  <c r="V28" i="131"/>
  <c r="U28" i="131"/>
  <c r="T28" i="131"/>
  <c r="I28" i="131" s="1"/>
  <c r="S28" i="131"/>
  <c r="R28" i="131"/>
  <c r="O28" i="131"/>
  <c r="AF27" i="131"/>
  <c r="AE27" i="131"/>
  <c r="Z27" i="131"/>
  <c r="X27" i="131"/>
  <c r="W27" i="131"/>
  <c r="P27" i="131" s="1"/>
  <c r="Q27" i="131" s="1"/>
  <c r="V27" i="131"/>
  <c r="U27" i="131"/>
  <c r="T27" i="131"/>
  <c r="I27" i="131" s="1"/>
  <c r="S27" i="131"/>
  <c r="R27" i="131"/>
  <c r="O27" i="131"/>
  <c r="AF26" i="131"/>
  <c r="AE26" i="131"/>
  <c r="Z26" i="131"/>
  <c r="X26" i="131"/>
  <c r="W26" i="131"/>
  <c r="P26" i="131" s="1"/>
  <c r="Q26" i="131" s="1"/>
  <c r="V26" i="131"/>
  <c r="U26" i="131"/>
  <c r="T26" i="131"/>
  <c r="I26" i="131" s="1"/>
  <c r="S26" i="131"/>
  <c r="R26" i="131"/>
  <c r="O26" i="131"/>
  <c r="AF25" i="131"/>
  <c r="AE25" i="131"/>
  <c r="Z25" i="131"/>
  <c r="X25" i="131"/>
  <c r="W25" i="131"/>
  <c r="P25" i="131" s="1"/>
  <c r="Q25" i="131" s="1"/>
  <c r="V25" i="131"/>
  <c r="U25" i="131"/>
  <c r="T25" i="131"/>
  <c r="S25" i="131"/>
  <c r="R25" i="131"/>
  <c r="O25" i="131"/>
  <c r="I25" i="131"/>
  <c r="AF24" i="131"/>
  <c r="AE24" i="131"/>
  <c r="Z24" i="131"/>
  <c r="X24" i="131"/>
  <c r="W24" i="131"/>
  <c r="V24" i="131"/>
  <c r="U24" i="131"/>
  <c r="T24" i="131"/>
  <c r="I24" i="131" s="1"/>
  <c r="S24" i="131"/>
  <c r="R24" i="131"/>
  <c r="P24" i="131"/>
  <c r="Q24" i="131" s="1"/>
  <c r="O24" i="131"/>
  <c r="AF23" i="131"/>
  <c r="AE23" i="131"/>
  <c r="Z23" i="131"/>
  <c r="X23" i="131"/>
  <c r="W23" i="131"/>
  <c r="P23" i="131" s="1"/>
  <c r="Q23" i="131" s="1"/>
  <c r="V23" i="131"/>
  <c r="U23" i="131"/>
  <c r="T23" i="131"/>
  <c r="S23" i="131"/>
  <c r="R23" i="131"/>
  <c r="O23" i="131"/>
  <c r="I23" i="131"/>
  <c r="AF22" i="131"/>
  <c r="AE22" i="131"/>
  <c r="Z22" i="131"/>
  <c r="X22" i="131"/>
  <c r="W22" i="131"/>
  <c r="V22" i="131"/>
  <c r="U22" i="131"/>
  <c r="T22" i="131"/>
  <c r="S22" i="131"/>
  <c r="R22" i="131"/>
  <c r="P22" i="131"/>
  <c r="Q22" i="131" s="1"/>
  <c r="O22" i="131"/>
  <c r="I22" i="131"/>
  <c r="AF21" i="131"/>
  <c r="AE21" i="131"/>
  <c r="Z21" i="131"/>
  <c r="X21" i="131"/>
  <c r="W21" i="131"/>
  <c r="V21" i="131"/>
  <c r="U21" i="131"/>
  <c r="T21" i="131"/>
  <c r="I21" i="131" s="1"/>
  <c r="S21" i="131"/>
  <c r="R21" i="131"/>
  <c r="P21" i="131"/>
  <c r="Q21" i="131" s="1"/>
  <c r="O21" i="131"/>
  <c r="AF20" i="131"/>
  <c r="AE20" i="131"/>
  <c r="Z20" i="131"/>
  <c r="X20" i="131"/>
  <c r="W20" i="131"/>
  <c r="V20" i="131"/>
  <c r="U20" i="131"/>
  <c r="T20" i="131"/>
  <c r="I20" i="131" s="1"/>
  <c r="S20" i="131"/>
  <c r="R20" i="131"/>
  <c r="P20" i="131"/>
  <c r="Q20" i="131" s="1"/>
  <c r="O20" i="131"/>
  <c r="AF19" i="131"/>
  <c r="AE19" i="131"/>
  <c r="Z19" i="131"/>
  <c r="X19" i="131"/>
  <c r="W19" i="131"/>
  <c r="P19" i="131" s="1"/>
  <c r="Q19" i="131" s="1"/>
  <c r="V19" i="131"/>
  <c r="U19" i="131"/>
  <c r="T19" i="131"/>
  <c r="I19" i="131" s="1"/>
  <c r="S19" i="131"/>
  <c r="R19" i="131"/>
  <c r="O19" i="131"/>
  <c r="AF18" i="131"/>
  <c r="AE18" i="131"/>
  <c r="Z18" i="131"/>
  <c r="X18" i="131"/>
  <c r="W18" i="131"/>
  <c r="P18" i="131" s="1"/>
  <c r="Q18" i="131" s="1"/>
  <c r="V18" i="131"/>
  <c r="U18" i="131"/>
  <c r="T18" i="131"/>
  <c r="I18" i="131" s="1"/>
  <c r="S18" i="131"/>
  <c r="R18" i="131"/>
  <c r="O18" i="131"/>
  <c r="AF17" i="131"/>
  <c r="AE17" i="131"/>
  <c r="Z17" i="131"/>
  <c r="X17" i="131"/>
  <c r="W17" i="131"/>
  <c r="P17" i="131" s="1"/>
  <c r="Q17" i="131" s="1"/>
  <c r="V17" i="131"/>
  <c r="U17" i="131"/>
  <c r="T17" i="131"/>
  <c r="I17" i="131" s="1"/>
  <c r="S17" i="131"/>
  <c r="R17" i="131"/>
  <c r="O17" i="131"/>
  <c r="AF16" i="131"/>
  <c r="AE16" i="131"/>
  <c r="Z16" i="131"/>
  <c r="X16" i="131"/>
  <c r="W16" i="131"/>
  <c r="P16" i="131" s="1"/>
  <c r="Q16" i="131" s="1"/>
  <c r="V16" i="131"/>
  <c r="U16" i="131"/>
  <c r="T16" i="131"/>
  <c r="I16" i="131" s="1"/>
  <c r="S16" i="131"/>
  <c r="R16" i="131"/>
  <c r="O16" i="131"/>
  <c r="AF15" i="131"/>
  <c r="AE15" i="131"/>
  <c r="Z15" i="131"/>
  <c r="X15" i="131"/>
  <c r="W15" i="131"/>
  <c r="P15" i="131" s="1"/>
  <c r="Q15" i="131" s="1"/>
  <c r="V15" i="131"/>
  <c r="U15" i="131"/>
  <c r="T15" i="131"/>
  <c r="S15" i="131"/>
  <c r="R15" i="131"/>
  <c r="O15" i="131"/>
  <c r="I15" i="131"/>
  <c r="AF14" i="131"/>
  <c r="AE14" i="131"/>
  <c r="Z14" i="131"/>
  <c r="X14" i="131"/>
  <c r="W14" i="131"/>
  <c r="V14" i="131"/>
  <c r="U14" i="131"/>
  <c r="T14" i="131"/>
  <c r="S14" i="131"/>
  <c r="R14" i="131"/>
  <c r="P14" i="131"/>
  <c r="Q14" i="131" s="1"/>
  <c r="O14" i="131"/>
  <c r="I14" i="131"/>
  <c r="AF13" i="131"/>
  <c r="AE13" i="131"/>
  <c r="Z13" i="131"/>
  <c r="X13" i="131"/>
  <c r="W13" i="131"/>
  <c r="V13" i="131"/>
  <c r="U13" i="131"/>
  <c r="T13" i="131"/>
  <c r="I13" i="131" s="1"/>
  <c r="S13" i="131"/>
  <c r="R13" i="131"/>
  <c r="P13" i="131"/>
  <c r="Q13" i="131" s="1"/>
  <c r="O13" i="131"/>
  <c r="AF12" i="131"/>
  <c r="AE12" i="131"/>
  <c r="W12" i="131"/>
  <c r="P12" i="131" s="1"/>
  <c r="Q12" i="131" s="1"/>
  <c r="V12" i="131"/>
  <c r="U12" i="131"/>
  <c r="T12" i="131"/>
  <c r="I12" i="131" s="1"/>
  <c r="S12" i="131"/>
  <c r="R12" i="131"/>
  <c r="O12" i="131"/>
  <c r="AF11" i="131"/>
  <c r="AE11" i="131"/>
  <c r="W11" i="131"/>
  <c r="P11" i="131" s="1"/>
  <c r="Q11" i="131" s="1"/>
  <c r="V11" i="131"/>
  <c r="U11" i="131"/>
  <c r="T11" i="131"/>
  <c r="S11" i="131"/>
  <c r="R11" i="131"/>
  <c r="O11" i="131"/>
  <c r="I11" i="131"/>
  <c r="W10" i="131"/>
  <c r="P10" i="131" s="1"/>
  <c r="Q10" i="131" s="1"/>
  <c r="V10" i="131"/>
  <c r="U10" i="131"/>
  <c r="T10" i="131"/>
  <c r="I10" i="131" s="1"/>
  <c r="S10" i="131"/>
  <c r="R10" i="131"/>
  <c r="O10" i="131"/>
  <c r="W9" i="131"/>
  <c r="P9" i="131" s="1"/>
  <c r="Q9" i="131" s="1"/>
  <c r="V9" i="131"/>
  <c r="U9" i="131"/>
  <c r="T9" i="131"/>
  <c r="I9" i="131" s="1"/>
  <c r="S9" i="131"/>
  <c r="R9" i="131"/>
  <c r="O9" i="131"/>
  <c r="AJ6" i="131"/>
  <c r="AJ5" i="131"/>
  <c r="AN4" i="131" s="1"/>
  <c r="AG4" i="131"/>
  <c r="AF4" i="131"/>
  <c r="AG3" i="131"/>
  <c r="AF3" i="131"/>
  <c r="AG2" i="131"/>
  <c r="AF2" i="131"/>
  <c r="AN1" i="131"/>
  <c r="AG1" i="131"/>
  <c r="AF1" i="131"/>
  <c r="G29" i="131" l="1"/>
  <c r="E29" i="131"/>
  <c r="G16" i="131"/>
  <c r="E16" i="131"/>
  <c r="G22" i="131"/>
  <c r="E22" i="131"/>
  <c r="G24" i="131"/>
  <c r="E24" i="131"/>
  <c r="G27" i="131"/>
  <c r="E27" i="131"/>
  <c r="G35" i="131"/>
  <c r="E35" i="131"/>
  <c r="G10" i="131"/>
  <c r="E10" i="131"/>
  <c r="E11" i="131"/>
  <c r="G11" i="131"/>
  <c r="G19" i="131"/>
  <c r="E19" i="131"/>
  <c r="G12" i="131"/>
  <c r="E12" i="131"/>
  <c r="G30" i="131"/>
  <c r="E30" i="131"/>
  <c r="G17" i="131"/>
  <c r="E17" i="131"/>
  <c r="G33" i="131"/>
  <c r="E33" i="131"/>
  <c r="E31" i="131"/>
  <c r="G31" i="131"/>
  <c r="G9" i="131"/>
  <c r="E9" i="131"/>
  <c r="G23" i="131"/>
  <c r="E23" i="131"/>
  <c r="G32" i="131"/>
  <c r="E32" i="131"/>
  <c r="G14" i="131"/>
  <c r="E14" i="131"/>
  <c r="E21" i="131"/>
  <c r="G21" i="131"/>
  <c r="G15" i="131"/>
  <c r="E15" i="131"/>
  <c r="G26" i="131"/>
  <c r="E26" i="131"/>
  <c r="G25" i="131"/>
  <c r="E25" i="131"/>
  <c r="G13" i="131"/>
  <c r="E13" i="131"/>
  <c r="G18" i="131"/>
  <c r="E18" i="131"/>
  <c r="G28" i="131"/>
  <c r="E28" i="131"/>
  <c r="E20" i="131"/>
  <c r="G20" i="131"/>
  <c r="G34" i="131"/>
  <c r="E34" i="131"/>
  <c r="AN5" i="131"/>
  <c r="E36" i="131" l="1"/>
  <c r="J28" i="12" s="1"/>
  <c r="G8" i="128" l="1"/>
  <c r="G9" i="128"/>
  <c r="W8" i="12" l="1"/>
  <c r="W28" i="12"/>
  <c r="W27" i="12"/>
  <c r="W26" i="12"/>
  <c r="W25" i="12"/>
  <c r="W24" i="12"/>
  <c r="W23" i="12"/>
  <c r="W22" i="12"/>
  <c r="W21" i="12"/>
  <c r="W20" i="12"/>
  <c r="W19" i="12"/>
  <c r="W18" i="12"/>
  <c r="W17" i="12"/>
  <c r="W16" i="12"/>
  <c r="W15" i="12"/>
  <c r="W14" i="12"/>
  <c r="W13" i="12"/>
  <c r="W12" i="12"/>
  <c r="W11" i="12"/>
  <c r="W10" i="12"/>
  <c r="W9" i="12"/>
  <c r="A4" i="127"/>
  <c r="G19" i="128"/>
  <c r="G18" i="128"/>
  <c r="G17" i="128"/>
  <c r="G16" i="128"/>
  <c r="G15" i="128"/>
  <c r="G14" i="128"/>
  <c r="G13" i="128"/>
  <c r="G12" i="128"/>
  <c r="G11" i="128"/>
  <c r="G10" i="128"/>
  <c r="F11" i="128"/>
  <c r="F12" i="128" s="1"/>
  <c r="F13" i="128" s="1"/>
  <c r="F14" i="128" s="1"/>
  <c r="F15" i="128" s="1"/>
  <c r="F16" i="128" s="1"/>
  <c r="F17" i="128" s="1"/>
  <c r="F18" i="128" s="1"/>
  <c r="F19" i="128" s="1"/>
  <c r="F20" i="128" s="1"/>
  <c r="F21" i="128" s="1"/>
  <c r="F22" i="128" s="1"/>
  <c r="F23" i="128" s="1"/>
  <c r="F24" i="128" s="1"/>
  <c r="F28" i="128" s="1"/>
  <c r="F10" i="128"/>
  <c r="G16" i="127"/>
  <c r="G15" i="127"/>
  <c r="G14" i="127"/>
  <c r="G13" i="127"/>
  <c r="G12" i="127"/>
  <c r="G11" i="127"/>
  <c r="G10" i="127"/>
  <c r="G9" i="127"/>
  <c r="G8" i="127"/>
  <c r="F10" i="127"/>
  <c r="F11" i="127" s="1"/>
  <c r="F12" i="127" s="1"/>
  <c r="F13" i="127" s="1"/>
  <c r="F14" i="127" s="1"/>
  <c r="F15" i="127" s="1"/>
  <c r="F16" i="127" s="1"/>
  <c r="F17" i="127" s="1"/>
  <c r="F18" i="127" s="1"/>
  <c r="F19" i="127" s="1"/>
  <c r="F20" i="127" s="1"/>
  <c r="F21" i="127" s="1"/>
  <c r="F22" i="127" s="1"/>
  <c r="F23" i="127" s="1"/>
  <c r="F24" i="127" s="1"/>
  <c r="F28" i="127" s="1"/>
  <c r="AF32" i="125"/>
  <c r="AF11" i="125"/>
  <c r="AF32" i="124"/>
  <c r="AF11" i="124"/>
  <c r="AF32" i="123"/>
  <c r="AF11" i="123"/>
  <c r="AF32" i="122"/>
  <c r="AF11" i="122"/>
  <c r="AF32" i="121"/>
  <c r="AF11" i="121"/>
  <c r="AF32" i="120"/>
  <c r="AF11" i="120"/>
  <c r="AF32" i="119"/>
  <c r="AF11" i="119"/>
  <c r="AF32" i="117"/>
  <c r="AF11" i="117"/>
  <c r="AF32" i="116"/>
  <c r="AF11" i="116"/>
  <c r="AF32" i="115"/>
  <c r="AF11" i="115"/>
  <c r="AF32" i="114"/>
  <c r="AF11" i="114"/>
  <c r="AF32" i="85"/>
  <c r="AF11" i="85"/>
  <c r="AG32" i="84"/>
  <c r="AG11" i="84"/>
  <c r="AG32" i="83"/>
  <c r="AG11" i="83"/>
  <c r="AG32" i="82"/>
  <c r="AG11" i="82"/>
  <c r="AG32" i="81"/>
  <c r="AG11" i="81"/>
  <c r="AG32" i="80"/>
  <c r="AG11" i="80"/>
  <c r="AG32" i="79"/>
  <c r="AG11" i="79"/>
  <c r="AG32" i="78"/>
  <c r="AG11" i="78"/>
  <c r="AG32" i="68"/>
  <c r="AG11" i="68"/>
  <c r="H9" i="12" l="1"/>
  <c r="Y9" i="12" s="1"/>
  <c r="H26" i="12"/>
  <c r="Y26" i="12" s="1"/>
  <c r="H8" i="12"/>
  <c r="Y8" i="12" s="1"/>
  <c r="B5" i="131" s="1"/>
  <c r="H10" i="12"/>
  <c r="Y10" i="12" s="1"/>
  <c r="H13" i="12"/>
  <c r="Y13" i="12" s="1"/>
  <c r="H15" i="12"/>
  <c r="Y15" i="12" s="1"/>
  <c r="H16" i="12"/>
  <c r="Y16" i="12" s="1"/>
  <c r="H25" i="12"/>
  <c r="Y25" i="12" s="1"/>
  <c r="H17" i="12"/>
  <c r="Y17" i="12" s="1"/>
  <c r="H18" i="12"/>
  <c r="Y18" i="12" s="1"/>
  <c r="H20" i="12"/>
  <c r="Y20" i="12" s="1"/>
  <c r="H22" i="12"/>
  <c r="Y22" i="12" s="1"/>
  <c r="H27" i="12"/>
  <c r="Y27" i="12" s="1"/>
  <c r="H28" i="12"/>
  <c r="Y28" i="12" s="1"/>
  <c r="H19" i="12"/>
  <c r="Y19" i="12" s="1"/>
  <c r="H21" i="12"/>
  <c r="H11" i="12"/>
  <c r="Y11" i="12" s="1"/>
  <c r="H23" i="12"/>
  <c r="Y23" i="12" s="1"/>
  <c r="H12" i="12"/>
  <c r="Y12" i="12" s="1"/>
  <c r="H24" i="12"/>
  <c r="Y24" i="12" s="1"/>
  <c r="H14" i="12"/>
  <c r="Y14" i="12" s="1"/>
  <c r="V25" i="77"/>
  <c r="V24" i="77"/>
  <c r="V23" i="77"/>
  <c r="V22" i="77"/>
  <c r="V21" i="77"/>
  <c r="V20" i="77"/>
  <c r="V19" i="77"/>
  <c r="V18" i="77"/>
  <c r="V17" i="77"/>
  <c r="V16" i="77"/>
  <c r="V15" i="77"/>
  <c r="V14" i="77"/>
  <c r="V13" i="77"/>
  <c r="V12" i="77"/>
  <c r="V11" i="77"/>
  <c r="V10" i="77"/>
  <c r="V9" i="77"/>
  <c r="V8" i="77"/>
  <c r="V7" i="77"/>
  <c r="V6" i="77"/>
  <c r="R40" i="77"/>
  <c r="P40" i="77"/>
  <c r="N40" i="77"/>
  <c r="U31" i="77"/>
  <c r="K29" i="131" l="1"/>
  <c r="K24" i="131"/>
  <c r="K26" i="131"/>
  <c r="K27" i="131"/>
  <c r="K31" i="131"/>
  <c r="K17" i="131"/>
  <c r="K13" i="131"/>
  <c r="K33" i="131"/>
  <c r="K9" i="131"/>
  <c r="K35" i="131"/>
  <c r="K34" i="131"/>
  <c r="K30" i="131"/>
  <c r="K28" i="131"/>
  <c r="K16" i="131"/>
  <c r="K12" i="131"/>
  <c r="K18" i="131"/>
  <c r="K32" i="131"/>
  <c r="K11" i="131"/>
  <c r="K19" i="131"/>
  <c r="K25" i="131"/>
  <c r="K15" i="131"/>
  <c r="K21" i="131"/>
  <c r="K20" i="131"/>
  <c r="K14" i="131"/>
  <c r="K23" i="131"/>
  <c r="K10" i="131"/>
  <c r="K22" i="131"/>
  <c r="B5" i="125"/>
  <c r="B5" i="116"/>
  <c r="B5" i="124"/>
  <c r="B5" i="115"/>
  <c r="B5" i="123"/>
  <c r="B5" i="114"/>
  <c r="B5" i="119"/>
  <c r="B5" i="122"/>
  <c r="B5" i="85"/>
  <c r="B5" i="121"/>
  <c r="B5" i="120"/>
  <c r="B5" i="117"/>
  <c r="Y21" i="12"/>
  <c r="I21" i="12"/>
  <c r="AF13" i="120"/>
  <c r="AG13" i="83"/>
  <c r="AF13" i="123"/>
  <c r="AF13" i="119"/>
  <c r="AF13" i="114"/>
  <c r="AG13" i="82"/>
  <c r="AG13" i="78"/>
  <c r="AF13" i="124"/>
  <c r="AF13" i="115"/>
  <c r="AG13" i="79"/>
  <c r="AF13" i="122"/>
  <c r="AF13" i="125"/>
  <c r="AF13" i="121"/>
  <c r="AF13" i="116"/>
  <c r="AG13" i="84"/>
  <c r="AG13" i="80"/>
  <c r="AF13" i="85"/>
  <c r="AG13" i="81"/>
  <c r="AG13" i="68"/>
  <c r="AF13" i="117"/>
  <c r="AF21" i="123"/>
  <c r="AF21" i="119"/>
  <c r="AF21" i="114"/>
  <c r="AG21" i="82"/>
  <c r="AG21" i="78"/>
  <c r="AG21" i="79"/>
  <c r="AF21" i="124"/>
  <c r="AF21" i="120"/>
  <c r="AF21" i="115"/>
  <c r="AG21" i="83"/>
  <c r="AF21" i="125"/>
  <c r="AF21" i="121"/>
  <c r="AF21" i="116"/>
  <c r="AG21" i="84"/>
  <c r="AG21" i="80"/>
  <c r="AF21" i="122"/>
  <c r="AG21" i="81"/>
  <c r="AG21" i="68"/>
  <c r="AF21" i="85"/>
  <c r="AF21" i="117"/>
  <c r="AF29" i="115"/>
  <c r="AF29" i="123"/>
  <c r="AF29" i="119"/>
  <c r="AF29" i="114"/>
  <c r="AG29" i="82"/>
  <c r="AG29" i="78"/>
  <c r="AF29" i="124"/>
  <c r="AF29" i="120"/>
  <c r="AG29" i="83"/>
  <c r="AG29" i="79"/>
  <c r="AF29" i="125"/>
  <c r="AF29" i="121"/>
  <c r="AF29" i="116"/>
  <c r="AG29" i="84"/>
  <c r="AG29" i="80"/>
  <c r="AF29" i="122"/>
  <c r="AG29" i="81"/>
  <c r="AF29" i="85"/>
  <c r="AG29" i="68"/>
  <c r="AF29" i="117"/>
  <c r="AF14" i="123"/>
  <c r="AF14" i="119"/>
  <c r="AF14" i="114"/>
  <c r="AG14" i="82"/>
  <c r="AG14" i="78"/>
  <c r="AF14" i="124"/>
  <c r="AF14" i="120"/>
  <c r="AF14" i="115"/>
  <c r="AG14" i="83"/>
  <c r="AG14" i="79"/>
  <c r="AF14" i="125"/>
  <c r="AF14" i="121"/>
  <c r="AF14" i="116"/>
  <c r="AG14" i="84"/>
  <c r="AG14" i="80"/>
  <c r="AF14" i="85"/>
  <c r="AG14" i="68"/>
  <c r="AF14" i="122"/>
  <c r="AF14" i="117"/>
  <c r="AG14" i="81"/>
  <c r="AF22" i="123"/>
  <c r="AF22" i="119"/>
  <c r="AF22" i="114"/>
  <c r="AG22" i="82"/>
  <c r="AG22" i="78"/>
  <c r="AF22" i="124"/>
  <c r="AF22" i="120"/>
  <c r="AF22" i="115"/>
  <c r="AG22" i="83"/>
  <c r="AG22" i="79"/>
  <c r="AF22" i="125"/>
  <c r="AF22" i="121"/>
  <c r="AF22" i="116"/>
  <c r="AG22" i="84"/>
  <c r="AG22" i="80"/>
  <c r="AF22" i="122"/>
  <c r="AF22" i="117"/>
  <c r="AF22" i="85"/>
  <c r="AG22" i="68"/>
  <c r="AG22" i="81"/>
  <c r="AF30" i="123"/>
  <c r="AF30" i="119"/>
  <c r="AF30" i="114"/>
  <c r="AG30" i="82"/>
  <c r="AG30" i="78"/>
  <c r="AG30" i="68"/>
  <c r="AF30" i="124"/>
  <c r="AF30" i="120"/>
  <c r="AF30" i="115"/>
  <c r="AG30" i="83"/>
  <c r="AG30" i="79"/>
  <c r="AF30" i="125"/>
  <c r="AF30" i="121"/>
  <c r="AF30" i="116"/>
  <c r="AG30" i="84"/>
  <c r="AG30" i="80"/>
  <c r="AF30" i="85"/>
  <c r="AF30" i="122"/>
  <c r="AF30" i="117"/>
  <c r="AG30" i="81"/>
  <c r="AG15" i="84"/>
  <c r="AG15" i="80"/>
  <c r="AF15" i="123"/>
  <c r="AF15" i="124"/>
  <c r="AF15" i="120"/>
  <c r="AF15" i="115"/>
  <c r="AG15" i="83"/>
  <c r="AG15" i="79"/>
  <c r="AF15" i="125"/>
  <c r="AF15" i="116"/>
  <c r="AF15" i="121"/>
  <c r="AF15" i="122"/>
  <c r="AF15" i="117"/>
  <c r="AF15" i="85"/>
  <c r="AG15" i="81"/>
  <c r="AG15" i="68"/>
  <c r="AF15" i="119"/>
  <c r="AF15" i="114"/>
  <c r="AG15" i="82"/>
  <c r="AG15" i="78"/>
  <c r="AF23" i="124"/>
  <c r="AF23" i="120"/>
  <c r="AF23" i="115"/>
  <c r="AG23" i="83"/>
  <c r="AG23" i="79"/>
  <c r="AF23" i="125"/>
  <c r="AG23" i="84"/>
  <c r="AG23" i="80"/>
  <c r="AF23" i="121"/>
  <c r="AF23" i="116"/>
  <c r="AF23" i="123"/>
  <c r="AF23" i="122"/>
  <c r="AF23" i="117"/>
  <c r="AF23" i="85"/>
  <c r="AG23" i="81"/>
  <c r="AG23" i="68"/>
  <c r="AF23" i="119"/>
  <c r="AF23" i="114"/>
  <c r="AG23" i="78"/>
  <c r="AG23" i="82"/>
  <c r="AF31" i="116"/>
  <c r="AG31" i="84"/>
  <c r="AG31" i="80"/>
  <c r="AF31" i="124"/>
  <c r="AF31" i="120"/>
  <c r="AF31" i="115"/>
  <c r="AG31" i="83"/>
  <c r="AG31" i="79"/>
  <c r="AF31" i="125"/>
  <c r="AF31" i="121"/>
  <c r="AF31" i="122"/>
  <c r="AF31" i="117"/>
  <c r="AF31" i="85"/>
  <c r="AG31" i="81"/>
  <c r="AG31" i="68"/>
  <c r="AF31" i="123"/>
  <c r="AG31" i="82"/>
  <c r="AF31" i="114"/>
  <c r="AG31" i="78"/>
  <c r="AF31" i="119"/>
  <c r="AF16" i="124"/>
  <c r="AF16" i="120"/>
  <c r="AF16" i="115"/>
  <c r="AG16" i="83"/>
  <c r="AG16" i="79"/>
  <c r="AF16" i="125"/>
  <c r="AF16" i="121"/>
  <c r="AF16" i="116"/>
  <c r="AG16" i="84"/>
  <c r="AG16" i="80"/>
  <c r="AF16" i="122"/>
  <c r="AF16" i="117"/>
  <c r="AF16" i="85"/>
  <c r="AG16" i="81"/>
  <c r="AG16" i="68"/>
  <c r="AF16" i="119"/>
  <c r="AF16" i="114"/>
  <c r="AG16" i="78"/>
  <c r="AF16" i="123"/>
  <c r="AG16" i="82"/>
  <c r="AF24" i="124"/>
  <c r="AF24" i="120"/>
  <c r="AF24" i="115"/>
  <c r="AG24" i="83"/>
  <c r="AG24" i="79"/>
  <c r="AG24" i="78"/>
  <c r="AF24" i="125"/>
  <c r="AF24" i="121"/>
  <c r="AF24" i="116"/>
  <c r="AG24" i="84"/>
  <c r="AG24" i="80"/>
  <c r="AF24" i="122"/>
  <c r="AF24" i="117"/>
  <c r="AF24" i="85"/>
  <c r="AG24" i="81"/>
  <c r="AG24" i="68"/>
  <c r="AF24" i="119"/>
  <c r="AF24" i="114"/>
  <c r="AF24" i="123"/>
  <c r="AG24" i="82"/>
  <c r="AF25" i="117"/>
  <c r="AF25" i="85"/>
  <c r="AG25" i="81"/>
  <c r="AF25" i="125"/>
  <c r="AF25" i="121"/>
  <c r="AF25" i="116"/>
  <c r="AG25" i="84"/>
  <c r="AG25" i="80"/>
  <c r="AG25" i="68"/>
  <c r="AF25" i="122"/>
  <c r="AF25" i="123"/>
  <c r="AF25" i="119"/>
  <c r="AF25" i="114"/>
  <c r="AG25" i="82"/>
  <c r="AG25" i="78"/>
  <c r="AF25" i="124"/>
  <c r="AG25" i="83"/>
  <c r="AG25" i="79"/>
  <c r="AF25" i="120"/>
  <c r="AF25" i="115"/>
  <c r="A4" i="12"/>
  <c r="AF18" i="125"/>
  <c r="AF18" i="121"/>
  <c r="AF18" i="116"/>
  <c r="AG18" i="84"/>
  <c r="AG18" i="80"/>
  <c r="AG18" i="79"/>
  <c r="AF18" i="122"/>
  <c r="AF18" i="117"/>
  <c r="AF18" i="85"/>
  <c r="AG18" i="81"/>
  <c r="AG18" i="68"/>
  <c r="AF18" i="123"/>
  <c r="AF18" i="119"/>
  <c r="AF18" i="114"/>
  <c r="AG18" i="82"/>
  <c r="AG18" i="78"/>
  <c r="AF18" i="115"/>
  <c r="AF18" i="124"/>
  <c r="AF18" i="120"/>
  <c r="AG18" i="83"/>
  <c r="AF26" i="125"/>
  <c r="AF26" i="121"/>
  <c r="AF26" i="116"/>
  <c r="AG26" i="84"/>
  <c r="AG26" i="80"/>
  <c r="AG26" i="79"/>
  <c r="AF26" i="122"/>
  <c r="AF26" i="117"/>
  <c r="AF26" i="85"/>
  <c r="AG26" i="81"/>
  <c r="AG26" i="68"/>
  <c r="AF26" i="123"/>
  <c r="AF26" i="119"/>
  <c r="AF26" i="114"/>
  <c r="AG26" i="82"/>
  <c r="AG26" i="78"/>
  <c r="AF26" i="124"/>
  <c r="AF26" i="120"/>
  <c r="AG26" i="83"/>
  <c r="AF26" i="115"/>
  <c r="AF17" i="122"/>
  <c r="AF17" i="125"/>
  <c r="AF17" i="121"/>
  <c r="AF17" i="116"/>
  <c r="AG17" i="84"/>
  <c r="AG17" i="80"/>
  <c r="AF17" i="85"/>
  <c r="AG17" i="81"/>
  <c r="AG17" i="68"/>
  <c r="AF17" i="124"/>
  <c r="AF17" i="117"/>
  <c r="AF17" i="123"/>
  <c r="AF17" i="119"/>
  <c r="AF17" i="114"/>
  <c r="AG17" i="82"/>
  <c r="AG17" i="78"/>
  <c r="AG17" i="83"/>
  <c r="AF17" i="115"/>
  <c r="AG17" i="79"/>
  <c r="AF17" i="120"/>
  <c r="AG19" i="82"/>
  <c r="AG19" i="78"/>
  <c r="AF19" i="122"/>
  <c r="AF19" i="117"/>
  <c r="AF19" i="85"/>
  <c r="AG19" i="81"/>
  <c r="AG19" i="68"/>
  <c r="AF19" i="123"/>
  <c r="AF19" i="114"/>
  <c r="AF19" i="119"/>
  <c r="AF19" i="124"/>
  <c r="AF19" i="120"/>
  <c r="AF19" i="115"/>
  <c r="AG19" i="83"/>
  <c r="AG19" i="79"/>
  <c r="AF19" i="125"/>
  <c r="AF19" i="121"/>
  <c r="AF19" i="116"/>
  <c r="AG19" i="80"/>
  <c r="AG19" i="84"/>
  <c r="AF27" i="114"/>
  <c r="AF27" i="122"/>
  <c r="AF27" i="117"/>
  <c r="AF27" i="85"/>
  <c r="AG27" i="81"/>
  <c r="AG27" i="68"/>
  <c r="AF27" i="123"/>
  <c r="AF27" i="119"/>
  <c r="AG27" i="82"/>
  <c r="AG27" i="78"/>
  <c r="AF27" i="125"/>
  <c r="AF27" i="124"/>
  <c r="AF27" i="120"/>
  <c r="AF27" i="115"/>
  <c r="AG27" i="83"/>
  <c r="AG27" i="79"/>
  <c r="AF27" i="116"/>
  <c r="AG27" i="84"/>
  <c r="AG27" i="80"/>
  <c r="AF27" i="121"/>
  <c r="AF12" i="122"/>
  <c r="AF12" i="117"/>
  <c r="AF12" i="85"/>
  <c r="AG12" i="81"/>
  <c r="AG12" i="68"/>
  <c r="AF12" i="123"/>
  <c r="AF12" i="119"/>
  <c r="AF12" i="114"/>
  <c r="AG12" i="82"/>
  <c r="AG12" i="78"/>
  <c r="AF12" i="124"/>
  <c r="AF12" i="120"/>
  <c r="AF12" i="115"/>
  <c r="AG12" i="83"/>
  <c r="AG12" i="79"/>
  <c r="AF12" i="116"/>
  <c r="AG12" i="80"/>
  <c r="AF12" i="125"/>
  <c r="AF12" i="121"/>
  <c r="AG12" i="84"/>
  <c r="AF20" i="122"/>
  <c r="AF20" i="117"/>
  <c r="AF20" i="85"/>
  <c r="AG20" i="81"/>
  <c r="AG20" i="68"/>
  <c r="AG20" i="80"/>
  <c r="AF20" i="123"/>
  <c r="AF20" i="119"/>
  <c r="AF20" i="114"/>
  <c r="AG20" i="82"/>
  <c r="AG20" i="78"/>
  <c r="AF20" i="124"/>
  <c r="AF20" i="120"/>
  <c r="AF20" i="115"/>
  <c r="AG20" i="83"/>
  <c r="AG20" i="79"/>
  <c r="AF20" i="125"/>
  <c r="AF20" i="121"/>
  <c r="AG20" i="84"/>
  <c r="AF20" i="116"/>
  <c r="AF28" i="122"/>
  <c r="AF28" i="117"/>
  <c r="AF28" i="85"/>
  <c r="AG28" i="81"/>
  <c r="AG28" i="68"/>
  <c r="AF28" i="123"/>
  <c r="AF28" i="119"/>
  <c r="AF28" i="114"/>
  <c r="AG28" i="82"/>
  <c r="AG28" i="78"/>
  <c r="AF28" i="124"/>
  <c r="AF28" i="120"/>
  <c r="AF28" i="115"/>
  <c r="AG28" i="83"/>
  <c r="AG28" i="79"/>
  <c r="AF28" i="116"/>
  <c r="AG28" i="84"/>
  <c r="AF28" i="125"/>
  <c r="AF28" i="121"/>
  <c r="AG28" i="80"/>
  <c r="A4" i="128"/>
  <c r="U32" i="77"/>
  <c r="A1" i="110"/>
  <c r="Z35" i="125"/>
  <c r="X35" i="125"/>
  <c r="W35" i="125"/>
  <c r="P35" i="125" s="1"/>
  <c r="Q35" i="125" s="1"/>
  <c r="V35" i="125"/>
  <c r="U35" i="125"/>
  <c r="T35" i="125"/>
  <c r="I35" i="125" s="1"/>
  <c r="S35" i="125"/>
  <c r="R35" i="125"/>
  <c r="O35" i="125"/>
  <c r="X34" i="125"/>
  <c r="W34" i="125"/>
  <c r="P34" i="125" s="1"/>
  <c r="Q34" i="125" s="1"/>
  <c r="V34" i="125"/>
  <c r="U34" i="125"/>
  <c r="T34" i="125"/>
  <c r="I34" i="125" s="1"/>
  <c r="S34" i="125"/>
  <c r="R34" i="125"/>
  <c r="O34" i="125"/>
  <c r="Z33" i="125"/>
  <c r="X33" i="125"/>
  <c r="W33" i="125"/>
  <c r="P33" i="125" s="1"/>
  <c r="Q33" i="125" s="1"/>
  <c r="V33" i="125"/>
  <c r="U33" i="125"/>
  <c r="T33" i="125"/>
  <c r="I33" i="125" s="1"/>
  <c r="S33" i="125"/>
  <c r="R33" i="125"/>
  <c r="O33" i="125"/>
  <c r="AE32" i="125"/>
  <c r="Z32" i="125"/>
  <c r="X32" i="125"/>
  <c r="W32" i="125"/>
  <c r="P32" i="125" s="1"/>
  <c r="Q32" i="125" s="1"/>
  <c r="G32" i="125" s="1"/>
  <c r="V32" i="125"/>
  <c r="U32" i="125"/>
  <c r="T32" i="125"/>
  <c r="I32" i="125" s="1"/>
  <c r="S32" i="125"/>
  <c r="R32" i="125"/>
  <c r="O32" i="125"/>
  <c r="AE31" i="125"/>
  <c r="Z31" i="125"/>
  <c r="X31" i="125"/>
  <c r="W31" i="125"/>
  <c r="P31" i="125" s="1"/>
  <c r="Q31" i="125" s="1"/>
  <c r="V31" i="125"/>
  <c r="U31" i="125"/>
  <c r="T31" i="125"/>
  <c r="I31" i="125" s="1"/>
  <c r="S31" i="125"/>
  <c r="R31" i="125"/>
  <c r="O31" i="125"/>
  <c r="AE30" i="125"/>
  <c r="Z30" i="125"/>
  <c r="X30" i="125"/>
  <c r="W30" i="125"/>
  <c r="P30" i="125" s="1"/>
  <c r="Q30" i="125" s="1"/>
  <c r="G30" i="125" s="1"/>
  <c r="V30" i="125"/>
  <c r="U30" i="125"/>
  <c r="T30" i="125"/>
  <c r="I30" i="125" s="1"/>
  <c r="S30" i="125"/>
  <c r="R30" i="125"/>
  <c r="O30" i="125"/>
  <c r="AE29" i="125"/>
  <c r="Z29" i="125"/>
  <c r="X29" i="125"/>
  <c r="W29" i="125"/>
  <c r="P29" i="125" s="1"/>
  <c r="Q29" i="125" s="1"/>
  <c r="V29" i="125"/>
  <c r="U29" i="125"/>
  <c r="T29" i="125"/>
  <c r="I29" i="125" s="1"/>
  <c r="S29" i="125"/>
  <c r="R29" i="125"/>
  <c r="O29" i="125"/>
  <c r="AE28" i="125"/>
  <c r="Z28" i="125"/>
  <c r="X28" i="125"/>
  <c r="W28" i="125"/>
  <c r="P28" i="125" s="1"/>
  <c r="Q28" i="125" s="1"/>
  <c r="G28" i="125" s="1"/>
  <c r="V28" i="125"/>
  <c r="U28" i="125"/>
  <c r="T28" i="125"/>
  <c r="I28" i="125" s="1"/>
  <c r="S28" i="125"/>
  <c r="R28" i="125"/>
  <c r="O28" i="125"/>
  <c r="AE27" i="125"/>
  <c r="O27" i="125"/>
  <c r="AE26" i="125"/>
  <c r="Z26" i="125"/>
  <c r="X26" i="125"/>
  <c r="W26" i="125"/>
  <c r="P26" i="125" s="1"/>
  <c r="Q26" i="125" s="1"/>
  <c r="G26" i="125" s="1"/>
  <c r="V26" i="125"/>
  <c r="U26" i="125"/>
  <c r="T26" i="125"/>
  <c r="I26" i="125" s="1"/>
  <c r="S26" i="125"/>
  <c r="R26" i="125"/>
  <c r="O26" i="125"/>
  <c r="AE25" i="125"/>
  <c r="Z25" i="125"/>
  <c r="X25" i="125"/>
  <c r="W25" i="125"/>
  <c r="P25" i="125" s="1"/>
  <c r="Q25" i="125" s="1"/>
  <c r="V25" i="125"/>
  <c r="U25" i="125"/>
  <c r="T25" i="125"/>
  <c r="I25" i="125" s="1"/>
  <c r="S25" i="125"/>
  <c r="R25" i="125"/>
  <c r="O25" i="125"/>
  <c r="AE24" i="125"/>
  <c r="Z24" i="125"/>
  <c r="X24" i="125"/>
  <c r="W24" i="125"/>
  <c r="P24" i="125" s="1"/>
  <c r="Q24" i="125" s="1"/>
  <c r="G24" i="125" s="1"/>
  <c r="V24" i="125"/>
  <c r="U24" i="125"/>
  <c r="T24" i="125"/>
  <c r="I24" i="125" s="1"/>
  <c r="S24" i="125"/>
  <c r="R24" i="125"/>
  <c r="O24" i="125"/>
  <c r="AE23" i="125"/>
  <c r="Z23" i="125"/>
  <c r="X23" i="125"/>
  <c r="W23" i="125"/>
  <c r="P23" i="125" s="1"/>
  <c r="Q23" i="125" s="1"/>
  <c r="V23" i="125"/>
  <c r="U23" i="125"/>
  <c r="T23" i="125"/>
  <c r="I23" i="125" s="1"/>
  <c r="S23" i="125"/>
  <c r="R23" i="125"/>
  <c r="O23" i="125"/>
  <c r="AE22" i="125"/>
  <c r="Z22" i="125"/>
  <c r="X22" i="125"/>
  <c r="W22" i="125"/>
  <c r="P22" i="125" s="1"/>
  <c r="Q22" i="125" s="1"/>
  <c r="G22" i="125" s="1"/>
  <c r="V22" i="125"/>
  <c r="U22" i="125"/>
  <c r="T22" i="125"/>
  <c r="I22" i="125" s="1"/>
  <c r="S22" i="125"/>
  <c r="R22" i="125"/>
  <c r="O22" i="125"/>
  <c r="AE21" i="125"/>
  <c r="Z21" i="125"/>
  <c r="X21" i="125"/>
  <c r="W21" i="125"/>
  <c r="P21" i="125" s="1"/>
  <c r="Q21" i="125" s="1"/>
  <c r="V21" i="125"/>
  <c r="U21" i="125"/>
  <c r="T21" i="125"/>
  <c r="I21" i="125" s="1"/>
  <c r="S21" i="125"/>
  <c r="R21" i="125"/>
  <c r="O21" i="125"/>
  <c r="AE20" i="125"/>
  <c r="Z20" i="125"/>
  <c r="X20" i="125"/>
  <c r="W20" i="125"/>
  <c r="P20" i="125" s="1"/>
  <c r="Q20" i="125" s="1"/>
  <c r="G20" i="125" s="1"/>
  <c r="V20" i="125"/>
  <c r="U20" i="125"/>
  <c r="T20" i="125"/>
  <c r="I20" i="125" s="1"/>
  <c r="S20" i="125"/>
  <c r="R20" i="125"/>
  <c r="O20" i="125"/>
  <c r="AE19" i="125"/>
  <c r="Z19" i="125"/>
  <c r="X19" i="125"/>
  <c r="W19" i="125"/>
  <c r="P19" i="125" s="1"/>
  <c r="Q19" i="125" s="1"/>
  <c r="V19" i="125"/>
  <c r="U19" i="125"/>
  <c r="T19" i="125"/>
  <c r="I19" i="125" s="1"/>
  <c r="S19" i="125"/>
  <c r="R19" i="125"/>
  <c r="O19" i="125"/>
  <c r="AE18" i="125"/>
  <c r="Z18" i="125"/>
  <c r="X18" i="125"/>
  <c r="W18" i="125"/>
  <c r="P18" i="125" s="1"/>
  <c r="Q18" i="125" s="1"/>
  <c r="G18" i="125" s="1"/>
  <c r="V18" i="125"/>
  <c r="U18" i="125"/>
  <c r="T18" i="125"/>
  <c r="I18" i="125" s="1"/>
  <c r="S18" i="125"/>
  <c r="R18" i="125"/>
  <c r="O18" i="125"/>
  <c r="AE17" i="125"/>
  <c r="Z17" i="125"/>
  <c r="X17" i="125"/>
  <c r="W17" i="125"/>
  <c r="P17" i="125" s="1"/>
  <c r="Q17" i="125" s="1"/>
  <c r="V17" i="125"/>
  <c r="U17" i="125"/>
  <c r="T17" i="125"/>
  <c r="I17" i="125" s="1"/>
  <c r="S17" i="125"/>
  <c r="R17" i="125"/>
  <c r="O17" i="125"/>
  <c r="AE16" i="125"/>
  <c r="Z16" i="125"/>
  <c r="X16" i="125"/>
  <c r="W16" i="125"/>
  <c r="P16" i="125" s="1"/>
  <c r="Q16" i="125" s="1"/>
  <c r="G16" i="125" s="1"/>
  <c r="V16" i="125"/>
  <c r="U16" i="125"/>
  <c r="T16" i="125"/>
  <c r="I16" i="125" s="1"/>
  <c r="S16" i="125"/>
  <c r="R16" i="125"/>
  <c r="O16" i="125"/>
  <c r="AE15" i="125"/>
  <c r="Z15" i="125"/>
  <c r="X15" i="125"/>
  <c r="W15" i="125"/>
  <c r="P15" i="125" s="1"/>
  <c r="Q15" i="125" s="1"/>
  <c r="V15" i="125"/>
  <c r="U15" i="125"/>
  <c r="T15" i="125"/>
  <c r="I15" i="125" s="1"/>
  <c r="S15" i="125"/>
  <c r="R15" i="125"/>
  <c r="O15" i="125"/>
  <c r="AE14" i="125"/>
  <c r="Z14" i="125"/>
  <c r="X14" i="125"/>
  <c r="W14" i="125"/>
  <c r="P14" i="125" s="1"/>
  <c r="Q14" i="125" s="1"/>
  <c r="G14" i="125" s="1"/>
  <c r="V14" i="125"/>
  <c r="U14" i="125"/>
  <c r="T14" i="125"/>
  <c r="I14" i="125" s="1"/>
  <c r="S14" i="125"/>
  <c r="R14" i="125"/>
  <c r="O14" i="125"/>
  <c r="AE13" i="125"/>
  <c r="Z13" i="125"/>
  <c r="X13" i="125"/>
  <c r="W13" i="125"/>
  <c r="P13" i="125" s="1"/>
  <c r="Q13" i="125" s="1"/>
  <c r="V13" i="125"/>
  <c r="U13" i="125"/>
  <c r="T13" i="125"/>
  <c r="I13" i="125" s="1"/>
  <c r="S13" i="125"/>
  <c r="R13" i="125"/>
  <c r="O13" i="125"/>
  <c r="AE12" i="125"/>
  <c r="W12" i="125"/>
  <c r="P12" i="125" s="1"/>
  <c r="Q12" i="125" s="1"/>
  <c r="V12" i="125"/>
  <c r="U12" i="125"/>
  <c r="T12" i="125"/>
  <c r="I12" i="125" s="1"/>
  <c r="S12" i="125"/>
  <c r="R12" i="125"/>
  <c r="O12" i="125"/>
  <c r="AE11" i="125"/>
  <c r="W11" i="125"/>
  <c r="P11" i="125" s="1"/>
  <c r="Q11" i="125" s="1"/>
  <c r="V11" i="125"/>
  <c r="U11" i="125"/>
  <c r="T11" i="125"/>
  <c r="I11" i="125" s="1"/>
  <c r="S11" i="125"/>
  <c r="R11" i="125"/>
  <c r="O11" i="125"/>
  <c r="W10" i="125"/>
  <c r="P10" i="125" s="1"/>
  <c r="Q10" i="125" s="1"/>
  <c r="V10" i="125"/>
  <c r="U10" i="125"/>
  <c r="T10" i="125"/>
  <c r="I10" i="125" s="1"/>
  <c r="S10" i="125"/>
  <c r="R10" i="125"/>
  <c r="O10" i="125"/>
  <c r="O9" i="125"/>
  <c r="AJ6" i="125"/>
  <c r="AG4" i="125"/>
  <c r="U27" i="125" s="1"/>
  <c r="AF4" i="125"/>
  <c r="AG3" i="125"/>
  <c r="AF3" i="125"/>
  <c r="X27" i="125" s="1"/>
  <c r="AG2" i="125"/>
  <c r="S27" i="125" s="1"/>
  <c r="AF2" i="125"/>
  <c r="AN1" i="125"/>
  <c r="AG1" i="125"/>
  <c r="V9" i="125" s="1"/>
  <c r="AF1" i="125"/>
  <c r="R9" i="125" s="1"/>
  <c r="Z35" i="124"/>
  <c r="X35" i="124"/>
  <c r="W35" i="124"/>
  <c r="P35" i="124" s="1"/>
  <c r="Q35" i="124" s="1"/>
  <c r="G35" i="124" s="1"/>
  <c r="V35" i="124"/>
  <c r="U35" i="124"/>
  <c r="T35" i="124"/>
  <c r="I35" i="124" s="1"/>
  <c r="S35" i="124"/>
  <c r="R35" i="124"/>
  <c r="O35" i="124"/>
  <c r="X34" i="124"/>
  <c r="W34" i="124"/>
  <c r="P34" i="124" s="1"/>
  <c r="Q34" i="124" s="1"/>
  <c r="V34" i="124"/>
  <c r="U34" i="124"/>
  <c r="T34" i="124"/>
  <c r="I34" i="124" s="1"/>
  <c r="S34" i="124"/>
  <c r="R34" i="124"/>
  <c r="O34" i="124"/>
  <c r="Z33" i="124"/>
  <c r="X33" i="124"/>
  <c r="W33" i="124"/>
  <c r="P33" i="124" s="1"/>
  <c r="Q33" i="124" s="1"/>
  <c r="V33" i="124"/>
  <c r="U33" i="124"/>
  <c r="T33" i="124"/>
  <c r="I33" i="124" s="1"/>
  <c r="S33" i="124"/>
  <c r="R33" i="124"/>
  <c r="O33" i="124"/>
  <c r="AE32" i="124"/>
  <c r="Z32" i="124"/>
  <c r="X32" i="124"/>
  <c r="W32" i="124"/>
  <c r="P32" i="124" s="1"/>
  <c r="Q32" i="124" s="1"/>
  <c r="V32" i="124"/>
  <c r="U32" i="124"/>
  <c r="T32" i="124"/>
  <c r="I32" i="124" s="1"/>
  <c r="S32" i="124"/>
  <c r="R32" i="124"/>
  <c r="O32" i="124"/>
  <c r="AE31" i="124"/>
  <c r="Z31" i="124"/>
  <c r="X31" i="124"/>
  <c r="W31" i="124"/>
  <c r="P31" i="124" s="1"/>
  <c r="Q31" i="124" s="1"/>
  <c r="V31" i="124"/>
  <c r="U31" i="124"/>
  <c r="T31" i="124"/>
  <c r="I31" i="124" s="1"/>
  <c r="S31" i="124"/>
  <c r="R31" i="124"/>
  <c r="O31" i="124"/>
  <c r="AE30" i="124"/>
  <c r="Z30" i="124"/>
  <c r="X30" i="124"/>
  <c r="W30" i="124"/>
  <c r="P30" i="124" s="1"/>
  <c r="Q30" i="124" s="1"/>
  <c r="V30" i="124"/>
  <c r="U30" i="124"/>
  <c r="T30" i="124"/>
  <c r="I30" i="124" s="1"/>
  <c r="S30" i="124"/>
  <c r="R30" i="124"/>
  <c r="O30" i="124"/>
  <c r="AE29" i="124"/>
  <c r="Z29" i="124"/>
  <c r="X29" i="124"/>
  <c r="W29" i="124"/>
  <c r="P29" i="124" s="1"/>
  <c r="Q29" i="124" s="1"/>
  <c r="V29" i="124"/>
  <c r="U29" i="124"/>
  <c r="T29" i="124"/>
  <c r="I29" i="124" s="1"/>
  <c r="S29" i="124"/>
  <c r="R29" i="124"/>
  <c r="O29" i="124"/>
  <c r="AE28" i="124"/>
  <c r="Z28" i="124"/>
  <c r="X28" i="124"/>
  <c r="W28" i="124"/>
  <c r="P28" i="124" s="1"/>
  <c r="Q28" i="124" s="1"/>
  <c r="V28" i="124"/>
  <c r="U28" i="124"/>
  <c r="T28" i="124"/>
  <c r="I28" i="124" s="1"/>
  <c r="S28" i="124"/>
  <c r="R28" i="124"/>
  <c r="O28" i="124"/>
  <c r="AE27" i="124"/>
  <c r="Z27" i="124"/>
  <c r="X27" i="124"/>
  <c r="W27" i="124"/>
  <c r="P27" i="124" s="1"/>
  <c r="Q27" i="124" s="1"/>
  <c r="V27" i="124"/>
  <c r="U27" i="124"/>
  <c r="T27" i="124"/>
  <c r="I27" i="124" s="1"/>
  <c r="S27" i="124"/>
  <c r="R27" i="124"/>
  <c r="O27" i="124"/>
  <c r="AE26" i="124"/>
  <c r="Z26" i="124"/>
  <c r="X26" i="124"/>
  <c r="W26" i="124"/>
  <c r="P26" i="124" s="1"/>
  <c r="Q26" i="124" s="1"/>
  <c r="V26" i="124"/>
  <c r="U26" i="124"/>
  <c r="T26" i="124"/>
  <c r="I26" i="124" s="1"/>
  <c r="S26" i="124"/>
  <c r="R26" i="124"/>
  <c r="O26" i="124"/>
  <c r="AE25" i="124"/>
  <c r="Z25" i="124"/>
  <c r="X25" i="124"/>
  <c r="W25" i="124"/>
  <c r="P25" i="124" s="1"/>
  <c r="Q25" i="124" s="1"/>
  <c r="V25" i="124"/>
  <c r="U25" i="124"/>
  <c r="T25" i="124"/>
  <c r="I25" i="124" s="1"/>
  <c r="S25" i="124"/>
  <c r="R25" i="124"/>
  <c r="O25" i="124"/>
  <c r="AE24" i="124"/>
  <c r="Z24" i="124"/>
  <c r="X24" i="124"/>
  <c r="W24" i="124"/>
  <c r="P24" i="124" s="1"/>
  <c r="Q24" i="124" s="1"/>
  <c r="V24" i="124"/>
  <c r="U24" i="124"/>
  <c r="T24" i="124"/>
  <c r="I24" i="124" s="1"/>
  <c r="S24" i="124"/>
  <c r="R24" i="124"/>
  <c r="O24" i="124"/>
  <c r="AE23" i="124"/>
  <c r="Z23" i="124"/>
  <c r="X23" i="124"/>
  <c r="W23" i="124"/>
  <c r="P23" i="124" s="1"/>
  <c r="Q23" i="124" s="1"/>
  <c r="V23" i="124"/>
  <c r="U23" i="124"/>
  <c r="T23" i="124"/>
  <c r="I23" i="124" s="1"/>
  <c r="S23" i="124"/>
  <c r="R23" i="124"/>
  <c r="O23" i="124"/>
  <c r="AE22" i="124"/>
  <c r="Z22" i="124"/>
  <c r="X22" i="124"/>
  <c r="W22" i="124"/>
  <c r="P22" i="124" s="1"/>
  <c r="Q22" i="124" s="1"/>
  <c r="V22" i="124"/>
  <c r="U22" i="124"/>
  <c r="T22" i="124"/>
  <c r="I22" i="124" s="1"/>
  <c r="S22" i="124"/>
  <c r="R22" i="124"/>
  <c r="O22" i="124"/>
  <c r="AE21" i="124"/>
  <c r="Z21" i="124"/>
  <c r="X21" i="124"/>
  <c r="W21" i="124"/>
  <c r="P21" i="124" s="1"/>
  <c r="Q21" i="124" s="1"/>
  <c r="V21" i="124"/>
  <c r="U21" i="124"/>
  <c r="T21" i="124"/>
  <c r="I21" i="124" s="1"/>
  <c r="S21" i="124"/>
  <c r="R21" i="124"/>
  <c r="O21" i="124"/>
  <c r="AE20" i="124"/>
  <c r="Z20" i="124"/>
  <c r="X20" i="124"/>
  <c r="W20" i="124"/>
  <c r="P20" i="124" s="1"/>
  <c r="Q20" i="124" s="1"/>
  <c r="V20" i="124"/>
  <c r="U20" i="124"/>
  <c r="T20" i="124"/>
  <c r="I20" i="124" s="1"/>
  <c r="S20" i="124"/>
  <c r="R20" i="124"/>
  <c r="O20" i="124"/>
  <c r="AE19" i="124"/>
  <c r="Z19" i="124"/>
  <c r="X19" i="124"/>
  <c r="W19" i="124"/>
  <c r="P19" i="124" s="1"/>
  <c r="Q19" i="124" s="1"/>
  <c r="V19" i="124"/>
  <c r="U19" i="124"/>
  <c r="T19" i="124"/>
  <c r="I19" i="124" s="1"/>
  <c r="S19" i="124"/>
  <c r="R19" i="124"/>
  <c r="O19" i="124"/>
  <c r="AE18" i="124"/>
  <c r="Z18" i="124"/>
  <c r="X18" i="124"/>
  <c r="W18" i="124"/>
  <c r="P18" i="124" s="1"/>
  <c r="Q18" i="124" s="1"/>
  <c r="V18" i="124"/>
  <c r="U18" i="124"/>
  <c r="T18" i="124"/>
  <c r="I18" i="124" s="1"/>
  <c r="S18" i="124"/>
  <c r="R18" i="124"/>
  <c r="O18" i="124"/>
  <c r="AE17" i="124"/>
  <c r="Z17" i="124"/>
  <c r="X17" i="124"/>
  <c r="W17" i="124"/>
  <c r="P17" i="124" s="1"/>
  <c r="Q17" i="124" s="1"/>
  <c r="V17" i="124"/>
  <c r="U17" i="124"/>
  <c r="T17" i="124"/>
  <c r="I17" i="124" s="1"/>
  <c r="S17" i="124"/>
  <c r="R17" i="124"/>
  <c r="O17" i="124"/>
  <c r="AE16" i="124"/>
  <c r="Z16" i="124"/>
  <c r="X16" i="124"/>
  <c r="W16" i="124"/>
  <c r="P16" i="124" s="1"/>
  <c r="Q16" i="124" s="1"/>
  <c r="V16" i="124"/>
  <c r="U16" i="124"/>
  <c r="T16" i="124"/>
  <c r="I16" i="124" s="1"/>
  <c r="S16" i="124"/>
  <c r="R16" i="124"/>
  <c r="O16" i="124"/>
  <c r="AE15" i="124"/>
  <c r="Z15" i="124"/>
  <c r="X15" i="124"/>
  <c r="W15" i="124"/>
  <c r="P15" i="124" s="1"/>
  <c r="Q15" i="124" s="1"/>
  <c r="V15" i="124"/>
  <c r="U15" i="124"/>
  <c r="T15" i="124"/>
  <c r="I15" i="124" s="1"/>
  <c r="S15" i="124"/>
  <c r="R15" i="124"/>
  <c r="O15" i="124"/>
  <c r="AE14" i="124"/>
  <c r="Z14" i="124"/>
  <c r="X14" i="124"/>
  <c r="W14" i="124"/>
  <c r="P14" i="124" s="1"/>
  <c r="Q14" i="124" s="1"/>
  <c r="V14" i="124"/>
  <c r="U14" i="124"/>
  <c r="T14" i="124"/>
  <c r="I14" i="124" s="1"/>
  <c r="S14" i="124"/>
  <c r="R14" i="124"/>
  <c r="O14" i="124"/>
  <c r="AE13" i="124"/>
  <c r="Z13" i="124"/>
  <c r="X13" i="124"/>
  <c r="W13" i="124"/>
  <c r="P13" i="124" s="1"/>
  <c r="Q13" i="124" s="1"/>
  <c r="V13" i="124"/>
  <c r="U13" i="124"/>
  <c r="T13" i="124"/>
  <c r="I13" i="124" s="1"/>
  <c r="S13" i="124"/>
  <c r="R13" i="124"/>
  <c r="O13" i="124"/>
  <c r="AE12" i="124"/>
  <c r="W12" i="124"/>
  <c r="P12" i="124" s="1"/>
  <c r="Q12" i="124" s="1"/>
  <c r="V12" i="124"/>
  <c r="U12" i="124"/>
  <c r="T12" i="124"/>
  <c r="I12" i="124" s="1"/>
  <c r="S12" i="124"/>
  <c r="R12" i="124"/>
  <c r="O12" i="124"/>
  <c r="AE11" i="124"/>
  <c r="W11" i="124"/>
  <c r="P11" i="124" s="1"/>
  <c r="Q11" i="124" s="1"/>
  <c r="V11" i="124"/>
  <c r="U11" i="124"/>
  <c r="T11" i="124"/>
  <c r="I11" i="124" s="1"/>
  <c r="S11" i="124"/>
  <c r="R11" i="124"/>
  <c r="O11" i="124"/>
  <c r="W10" i="124"/>
  <c r="P10" i="124" s="1"/>
  <c r="Q10" i="124" s="1"/>
  <c r="V10" i="124"/>
  <c r="U10" i="124"/>
  <c r="T10" i="124"/>
  <c r="I10" i="124" s="1"/>
  <c r="S10" i="124"/>
  <c r="R10" i="124"/>
  <c r="O10" i="124"/>
  <c r="O9" i="124"/>
  <c r="AJ6" i="124"/>
  <c r="AG4" i="124"/>
  <c r="AF4" i="124"/>
  <c r="AG3" i="124"/>
  <c r="AF3" i="124"/>
  <c r="AG2" i="124"/>
  <c r="AF2" i="124"/>
  <c r="AN1" i="124"/>
  <c r="AG1" i="124"/>
  <c r="V9" i="124" s="1"/>
  <c r="AF1" i="124"/>
  <c r="R9" i="124" s="1"/>
  <c r="Z35" i="123"/>
  <c r="X35" i="123"/>
  <c r="W35" i="123"/>
  <c r="P35" i="123" s="1"/>
  <c r="Q35" i="123" s="1"/>
  <c r="G35" i="123" s="1"/>
  <c r="V35" i="123"/>
  <c r="U35" i="123"/>
  <c r="T35" i="123"/>
  <c r="I35" i="123" s="1"/>
  <c r="S35" i="123"/>
  <c r="R35" i="123"/>
  <c r="O35" i="123"/>
  <c r="X34" i="123"/>
  <c r="W34" i="123"/>
  <c r="P34" i="123" s="1"/>
  <c r="Q34" i="123" s="1"/>
  <c r="V34" i="123"/>
  <c r="U34" i="123"/>
  <c r="T34" i="123"/>
  <c r="I34" i="123" s="1"/>
  <c r="S34" i="123"/>
  <c r="R34" i="123"/>
  <c r="O34" i="123"/>
  <c r="Z33" i="123"/>
  <c r="X33" i="123"/>
  <c r="W33" i="123"/>
  <c r="P33" i="123" s="1"/>
  <c r="Q33" i="123" s="1"/>
  <c r="V33" i="123"/>
  <c r="U33" i="123"/>
  <c r="T33" i="123"/>
  <c r="I33" i="123" s="1"/>
  <c r="S33" i="123"/>
  <c r="R33" i="123"/>
  <c r="O33" i="123"/>
  <c r="AE32" i="123"/>
  <c r="Z32" i="123"/>
  <c r="X32" i="123"/>
  <c r="W32" i="123"/>
  <c r="P32" i="123" s="1"/>
  <c r="Q32" i="123" s="1"/>
  <c r="V32" i="123"/>
  <c r="U32" i="123"/>
  <c r="T32" i="123"/>
  <c r="I32" i="123" s="1"/>
  <c r="S32" i="123"/>
  <c r="R32" i="123"/>
  <c r="O32" i="123"/>
  <c r="AE31" i="123"/>
  <c r="Z31" i="123"/>
  <c r="X31" i="123"/>
  <c r="W31" i="123"/>
  <c r="P31" i="123" s="1"/>
  <c r="Q31" i="123" s="1"/>
  <c r="V31" i="123"/>
  <c r="U31" i="123"/>
  <c r="T31" i="123"/>
  <c r="I31" i="123" s="1"/>
  <c r="S31" i="123"/>
  <c r="R31" i="123"/>
  <c r="O31" i="123"/>
  <c r="AE30" i="123"/>
  <c r="Z30" i="123"/>
  <c r="X30" i="123"/>
  <c r="W30" i="123"/>
  <c r="P30" i="123" s="1"/>
  <c r="Q30" i="123" s="1"/>
  <c r="G30" i="123" s="1"/>
  <c r="V30" i="123"/>
  <c r="U30" i="123"/>
  <c r="T30" i="123"/>
  <c r="I30" i="123" s="1"/>
  <c r="S30" i="123"/>
  <c r="R30" i="123"/>
  <c r="O30" i="123"/>
  <c r="AE29" i="123"/>
  <c r="Z29" i="123"/>
  <c r="X29" i="123"/>
  <c r="W29" i="123"/>
  <c r="P29" i="123" s="1"/>
  <c r="Q29" i="123" s="1"/>
  <c r="V29" i="123"/>
  <c r="U29" i="123"/>
  <c r="T29" i="123"/>
  <c r="I29" i="123" s="1"/>
  <c r="S29" i="123"/>
  <c r="R29" i="123"/>
  <c r="O29" i="123"/>
  <c r="AE28" i="123"/>
  <c r="Z28" i="123"/>
  <c r="X28" i="123"/>
  <c r="W28" i="123"/>
  <c r="P28" i="123" s="1"/>
  <c r="Q28" i="123" s="1"/>
  <c r="G28" i="123" s="1"/>
  <c r="V28" i="123"/>
  <c r="U28" i="123"/>
  <c r="T28" i="123"/>
  <c r="I28" i="123" s="1"/>
  <c r="S28" i="123"/>
  <c r="R28" i="123"/>
  <c r="O28" i="123"/>
  <c r="AE27" i="123"/>
  <c r="Z27" i="123"/>
  <c r="X27" i="123"/>
  <c r="W27" i="123"/>
  <c r="P27" i="123" s="1"/>
  <c r="Q27" i="123" s="1"/>
  <c r="V27" i="123"/>
  <c r="U27" i="123"/>
  <c r="T27" i="123"/>
  <c r="I27" i="123" s="1"/>
  <c r="S27" i="123"/>
  <c r="R27" i="123"/>
  <c r="O27" i="123"/>
  <c r="AE26" i="123"/>
  <c r="Z26" i="123"/>
  <c r="X26" i="123"/>
  <c r="W26" i="123"/>
  <c r="P26" i="123" s="1"/>
  <c r="Q26" i="123" s="1"/>
  <c r="G26" i="123" s="1"/>
  <c r="V26" i="123"/>
  <c r="U26" i="123"/>
  <c r="T26" i="123"/>
  <c r="I26" i="123" s="1"/>
  <c r="S26" i="123"/>
  <c r="R26" i="123"/>
  <c r="O26" i="123"/>
  <c r="AE25" i="123"/>
  <c r="Z25" i="123"/>
  <c r="X25" i="123"/>
  <c r="W25" i="123"/>
  <c r="P25" i="123" s="1"/>
  <c r="Q25" i="123" s="1"/>
  <c r="V25" i="123"/>
  <c r="U25" i="123"/>
  <c r="T25" i="123"/>
  <c r="I25" i="123" s="1"/>
  <c r="S25" i="123"/>
  <c r="R25" i="123"/>
  <c r="O25" i="123"/>
  <c r="AE24" i="123"/>
  <c r="Z24" i="123"/>
  <c r="X24" i="123"/>
  <c r="W24" i="123"/>
  <c r="P24" i="123" s="1"/>
  <c r="Q24" i="123" s="1"/>
  <c r="G24" i="123" s="1"/>
  <c r="V24" i="123"/>
  <c r="U24" i="123"/>
  <c r="T24" i="123"/>
  <c r="I24" i="123" s="1"/>
  <c r="S24" i="123"/>
  <c r="R24" i="123"/>
  <c r="O24" i="123"/>
  <c r="AE23" i="123"/>
  <c r="Z23" i="123"/>
  <c r="X23" i="123"/>
  <c r="W23" i="123"/>
  <c r="P23" i="123" s="1"/>
  <c r="Q23" i="123" s="1"/>
  <c r="V23" i="123"/>
  <c r="U23" i="123"/>
  <c r="T23" i="123"/>
  <c r="I23" i="123" s="1"/>
  <c r="S23" i="123"/>
  <c r="R23" i="123"/>
  <c r="O23" i="123"/>
  <c r="AE22" i="123"/>
  <c r="Z22" i="123"/>
  <c r="X22" i="123"/>
  <c r="W22" i="123"/>
  <c r="P22" i="123" s="1"/>
  <c r="Q22" i="123" s="1"/>
  <c r="G22" i="123" s="1"/>
  <c r="V22" i="123"/>
  <c r="U22" i="123"/>
  <c r="T22" i="123"/>
  <c r="I22" i="123" s="1"/>
  <c r="S22" i="123"/>
  <c r="R22" i="123"/>
  <c r="O22" i="123"/>
  <c r="AE21" i="123"/>
  <c r="Z21" i="123"/>
  <c r="X21" i="123"/>
  <c r="W21" i="123"/>
  <c r="P21" i="123" s="1"/>
  <c r="Q21" i="123" s="1"/>
  <c r="V21" i="123"/>
  <c r="U21" i="123"/>
  <c r="T21" i="123"/>
  <c r="I21" i="123" s="1"/>
  <c r="S21" i="123"/>
  <c r="R21" i="123"/>
  <c r="O21" i="123"/>
  <c r="AE20" i="123"/>
  <c r="Z20" i="123"/>
  <c r="X20" i="123"/>
  <c r="W20" i="123"/>
  <c r="P20" i="123" s="1"/>
  <c r="Q20" i="123" s="1"/>
  <c r="G20" i="123" s="1"/>
  <c r="V20" i="123"/>
  <c r="U20" i="123"/>
  <c r="T20" i="123"/>
  <c r="I20" i="123" s="1"/>
  <c r="S20" i="123"/>
  <c r="R20" i="123"/>
  <c r="O20" i="123"/>
  <c r="AE19" i="123"/>
  <c r="Z19" i="123"/>
  <c r="X19" i="123"/>
  <c r="W19" i="123"/>
  <c r="P19" i="123" s="1"/>
  <c r="Q19" i="123" s="1"/>
  <c r="V19" i="123"/>
  <c r="U19" i="123"/>
  <c r="T19" i="123"/>
  <c r="I19" i="123" s="1"/>
  <c r="S19" i="123"/>
  <c r="R19" i="123"/>
  <c r="O19" i="123"/>
  <c r="AE18" i="123"/>
  <c r="Z18" i="123"/>
  <c r="X18" i="123"/>
  <c r="W18" i="123"/>
  <c r="P18" i="123" s="1"/>
  <c r="Q18" i="123" s="1"/>
  <c r="G18" i="123" s="1"/>
  <c r="V18" i="123"/>
  <c r="U18" i="123"/>
  <c r="T18" i="123"/>
  <c r="I18" i="123" s="1"/>
  <c r="S18" i="123"/>
  <c r="R18" i="123"/>
  <c r="O18" i="123"/>
  <c r="AE17" i="123"/>
  <c r="Z17" i="123"/>
  <c r="X17" i="123"/>
  <c r="W17" i="123"/>
  <c r="P17" i="123" s="1"/>
  <c r="Q17" i="123" s="1"/>
  <c r="V17" i="123"/>
  <c r="U17" i="123"/>
  <c r="T17" i="123"/>
  <c r="I17" i="123" s="1"/>
  <c r="S17" i="123"/>
  <c r="R17" i="123"/>
  <c r="O17" i="123"/>
  <c r="AE16" i="123"/>
  <c r="Z16" i="123"/>
  <c r="X16" i="123"/>
  <c r="W16" i="123"/>
  <c r="P16" i="123" s="1"/>
  <c r="Q16" i="123" s="1"/>
  <c r="G16" i="123" s="1"/>
  <c r="V16" i="123"/>
  <c r="U16" i="123"/>
  <c r="T16" i="123"/>
  <c r="I16" i="123" s="1"/>
  <c r="S16" i="123"/>
  <c r="R16" i="123"/>
  <c r="O16" i="123"/>
  <c r="AE15" i="123"/>
  <c r="Z15" i="123"/>
  <c r="X15" i="123"/>
  <c r="W15" i="123"/>
  <c r="P15" i="123" s="1"/>
  <c r="Q15" i="123" s="1"/>
  <c r="V15" i="123"/>
  <c r="U15" i="123"/>
  <c r="T15" i="123"/>
  <c r="I15" i="123" s="1"/>
  <c r="S15" i="123"/>
  <c r="R15" i="123"/>
  <c r="O15" i="123"/>
  <c r="AE14" i="123"/>
  <c r="Z14" i="123"/>
  <c r="X14" i="123"/>
  <c r="W14" i="123"/>
  <c r="P14" i="123" s="1"/>
  <c r="Q14" i="123" s="1"/>
  <c r="G14" i="123" s="1"/>
  <c r="V14" i="123"/>
  <c r="U14" i="123"/>
  <c r="T14" i="123"/>
  <c r="I14" i="123" s="1"/>
  <c r="S14" i="123"/>
  <c r="R14" i="123"/>
  <c r="O14" i="123"/>
  <c r="AE13" i="123"/>
  <c r="Z13" i="123"/>
  <c r="X13" i="123"/>
  <c r="W13" i="123"/>
  <c r="P13" i="123" s="1"/>
  <c r="Q13" i="123" s="1"/>
  <c r="V13" i="123"/>
  <c r="U13" i="123"/>
  <c r="T13" i="123"/>
  <c r="I13" i="123" s="1"/>
  <c r="S13" i="123"/>
  <c r="R13" i="123"/>
  <c r="O13" i="123"/>
  <c r="AE12" i="123"/>
  <c r="W12" i="123"/>
  <c r="P12" i="123" s="1"/>
  <c r="Q12" i="123" s="1"/>
  <c r="V12" i="123"/>
  <c r="U12" i="123"/>
  <c r="T12" i="123"/>
  <c r="I12" i="123" s="1"/>
  <c r="S12" i="123"/>
  <c r="R12" i="123"/>
  <c r="O12" i="123"/>
  <c r="AE11" i="123"/>
  <c r="W11" i="123"/>
  <c r="P11" i="123" s="1"/>
  <c r="Q11" i="123" s="1"/>
  <c r="V11" i="123"/>
  <c r="U11" i="123"/>
  <c r="T11" i="123"/>
  <c r="I11" i="123" s="1"/>
  <c r="S11" i="123"/>
  <c r="R11" i="123"/>
  <c r="O11" i="123"/>
  <c r="W10" i="123"/>
  <c r="P10" i="123" s="1"/>
  <c r="Q10" i="123" s="1"/>
  <c r="V10" i="123"/>
  <c r="U10" i="123"/>
  <c r="T10" i="123"/>
  <c r="I10" i="123" s="1"/>
  <c r="S10" i="123"/>
  <c r="R10" i="123"/>
  <c r="O10" i="123"/>
  <c r="O9" i="123"/>
  <c r="AJ6" i="123"/>
  <c r="AG4" i="123"/>
  <c r="AF4" i="123"/>
  <c r="AG3" i="123"/>
  <c r="AF3" i="123"/>
  <c r="AG2" i="123"/>
  <c r="AF2" i="123"/>
  <c r="AN1" i="123"/>
  <c r="AG1" i="123"/>
  <c r="V9" i="123" s="1"/>
  <c r="AF1" i="123"/>
  <c r="R9" i="123" s="1"/>
  <c r="Z35" i="122"/>
  <c r="X35" i="122"/>
  <c r="W35" i="122"/>
  <c r="P35" i="122" s="1"/>
  <c r="Q35" i="122" s="1"/>
  <c r="G35" i="122" s="1"/>
  <c r="V35" i="122"/>
  <c r="U35" i="122"/>
  <c r="T35" i="122"/>
  <c r="I35" i="122" s="1"/>
  <c r="S35" i="122"/>
  <c r="R35" i="122"/>
  <c r="O35" i="122"/>
  <c r="X34" i="122"/>
  <c r="W34" i="122"/>
  <c r="P34" i="122" s="1"/>
  <c r="Q34" i="122" s="1"/>
  <c r="V34" i="122"/>
  <c r="U34" i="122"/>
  <c r="T34" i="122"/>
  <c r="I34" i="122" s="1"/>
  <c r="S34" i="122"/>
  <c r="R34" i="122"/>
  <c r="O34" i="122"/>
  <c r="Z33" i="122"/>
  <c r="X33" i="122"/>
  <c r="W33" i="122"/>
  <c r="P33" i="122" s="1"/>
  <c r="Q33" i="122" s="1"/>
  <c r="G33" i="122" s="1"/>
  <c r="V33" i="122"/>
  <c r="U33" i="122"/>
  <c r="T33" i="122"/>
  <c r="I33" i="122" s="1"/>
  <c r="S33" i="122"/>
  <c r="R33" i="122"/>
  <c r="O33" i="122"/>
  <c r="AE32" i="122"/>
  <c r="Z32" i="122"/>
  <c r="X32" i="122"/>
  <c r="W32" i="122"/>
  <c r="P32" i="122" s="1"/>
  <c r="Q32" i="122" s="1"/>
  <c r="V32" i="122"/>
  <c r="U32" i="122"/>
  <c r="T32" i="122"/>
  <c r="I32" i="122" s="1"/>
  <c r="S32" i="122"/>
  <c r="R32" i="122"/>
  <c r="O32" i="122"/>
  <c r="AE31" i="122"/>
  <c r="Z31" i="122"/>
  <c r="X31" i="122"/>
  <c r="W31" i="122"/>
  <c r="P31" i="122" s="1"/>
  <c r="Q31" i="122" s="1"/>
  <c r="G31" i="122" s="1"/>
  <c r="V31" i="122"/>
  <c r="U31" i="122"/>
  <c r="T31" i="122"/>
  <c r="I31" i="122" s="1"/>
  <c r="S31" i="122"/>
  <c r="R31" i="122"/>
  <c r="O31" i="122"/>
  <c r="AE30" i="122"/>
  <c r="Z30" i="122"/>
  <c r="X30" i="122"/>
  <c r="W30" i="122"/>
  <c r="P30" i="122" s="1"/>
  <c r="Q30" i="122" s="1"/>
  <c r="V30" i="122"/>
  <c r="U30" i="122"/>
  <c r="T30" i="122"/>
  <c r="I30" i="122" s="1"/>
  <c r="S30" i="122"/>
  <c r="R30" i="122"/>
  <c r="O30" i="122"/>
  <c r="AE29" i="122"/>
  <c r="Z29" i="122"/>
  <c r="X29" i="122"/>
  <c r="W29" i="122"/>
  <c r="P29" i="122" s="1"/>
  <c r="Q29" i="122" s="1"/>
  <c r="G29" i="122" s="1"/>
  <c r="V29" i="122"/>
  <c r="U29" i="122"/>
  <c r="T29" i="122"/>
  <c r="I29" i="122" s="1"/>
  <c r="S29" i="122"/>
  <c r="R29" i="122"/>
  <c r="O29" i="122"/>
  <c r="AE28" i="122"/>
  <c r="Z28" i="122"/>
  <c r="X28" i="122"/>
  <c r="W28" i="122"/>
  <c r="P28" i="122" s="1"/>
  <c r="Q28" i="122" s="1"/>
  <c r="V28" i="122"/>
  <c r="U28" i="122"/>
  <c r="T28" i="122"/>
  <c r="I28" i="122" s="1"/>
  <c r="S28" i="122"/>
  <c r="R28" i="122"/>
  <c r="O28" i="122"/>
  <c r="AE27" i="122"/>
  <c r="Z27" i="122"/>
  <c r="X27" i="122"/>
  <c r="W27" i="122"/>
  <c r="P27" i="122" s="1"/>
  <c r="Q27" i="122" s="1"/>
  <c r="G27" i="122" s="1"/>
  <c r="V27" i="122"/>
  <c r="U27" i="122"/>
  <c r="T27" i="122"/>
  <c r="I27" i="122" s="1"/>
  <c r="S27" i="122"/>
  <c r="R27" i="122"/>
  <c r="O27" i="122"/>
  <c r="AE26" i="122"/>
  <c r="Z26" i="122"/>
  <c r="X26" i="122"/>
  <c r="W26" i="122"/>
  <c r="P26" i="122" s="1"/>
  <c r="Q26" i="122" s="1"/>
  <c r="V26" i="122"/>
  <c r="U26" i="122"/>
  <c r="T26" i="122"/>
  <c r="I26" i="122" s="1"/>
  <c r="S26" i="122"/>
  <c r="R26" i="122"/>
  <c r="O26" i="122"/>
  <c r="AE25" i="122"/>
  <c r="Z25" i="122"/>
  <c r="X25" i="122"/>
  <c r="W25" i="122"/>
  <c r="P25" i="122" s="1"/>
  <c r="Q25" i="122" s="1"/>
  <c r="G25" i="122" s="1"/>
  <c r="V25" i="122"/>
  <c r="U25" i="122"/>
  <c r="T25" i="122"/>
  <c r="I25" i="122" s="1"/>
  <c r="S25" i="122"/>
  <c r="R25" i="122"/>
  <c r="O25" i="122"/>
  <c r="AE24" i="122"/>
  <c r="Z24" i="122"/>
  <c r="X24" i="122"/>
  <c r="W24" i="122"/>
  <c r="P24" i="122" s="1"/>
  <c r="Q24" i="122" s="1"/>
  <c r="V24" i="122"/>
  <c r="U24" i="122"/>
  <c r="T24" i="122"/>
  <c r="I24" i="122" s="1"/>
  <c r="S24" i="122"/>
  <c r="R24" i="122"/>
  <c r="O24" i="122"/>
  <c r="AE23" i="122"/>
  <c r="Z23" i="122"/>
  <c r="X23" i="122"/>
  <c r="W23" i="122"/>
  <c r="P23" i="122" s="1"/>
  <c r="Q23" i="122" s="1"/>
  <c r="G23" i="122" s="1"/>
  <c r="V23" i="122"/>
  <c r="U23" i="122"/>
  <c r="T23" i="122"/>
  <c r="I23" i="122" s="1"/>
  <c r="S23" i="122"/>
  <c r="R23" i="122"/>
  <c r="O23" i="122"/>
  <c r="AE22" i="122"/>
  <c r="Z22" i="122"/>
  <c r="X22" i="122"/>
  <c r="W22" i="122"/>
  <c r="P22" i="122" s="1"/>
  <c r="Q22" i="122" s="1"/>
  <c r="V22" i="122"/>
  <c r="U22" i="122"/>
  <c r="T22" i="122"/>
  <c r="I22" i="122" s="1"/>
  <c r="S22" i="122"/>
  <c r="R22" i="122"/>
  <c r="O22" i="122"/>
  <c r="AE21" i="122"/>
  <c r="Z21" i="122"/>
  <c r="X21" i="122"/>
  <c r="W21" i="122"/>
  <c r="P21" i="122" s="1"/>
  <c r="Q21" i="122" s="1"/>
  <c r="G21" i="122" s="1"/>
  <c r="V21" i="122"/>
  <c r="U21" i="122"/>
  <c r="T21" i="122"/>
  <c r="I21" i="122" s="1"/>
  <c r="S21" i="122"/>
  <c r="R21" i="122"/>
  <c r="O21" i="122"/>
  <c r="AE20" i="122"/>
  <c r="Z20" i="122"/>
  <c r="X20" i="122"/>
  <c r="W20" i="122"/>
  <c r="P20" i="122" s="1"/>
  <c r="Q20" i="122" s="1"/>
  <c r="V20" i="122"/>
  <c r="U20" i="122"/>
  <c r="T20" i="122"/>
  <c r="I20" i="122" s="1"/>
  <c r="S20" i="122"/>
  <c r="R20" i="122"/>
  <c r="O20" i="122"/>
  <c r="AE19" i="122"/>
  <c r="Z19" i="122"/>
  <c r="X19" i="122"/>
  <c r="W19" i="122"/>
  <c r="P19" i="122" s="1"/>
  <c r="Q19" i="122" s="1"/>
  <c r="G19" i="122" s="1"/>
  <c r="V19" i="122"/>
  <c r="U19" i="122"/>
  <c r="T19" i="122"/>
  <c r="I19" i="122" s="1"/>
  <c r="S19" i="122"/>
  <c r="R19" i="122"/>
  <c r="O19" i="122"/>
  <c r="AE18" i="122"/>
  <c r="Z18" i="122"/>
  <c r="X18" i="122"/>
  <c r="W18" i="122"/>
  <c r="P18" i="122" s="1"/>
  <c r="Q18" i="122" s="1"/>
  <c r="V18" i="122"/>
  <c r="U18" i="122"/>
  <c r="T18" i="122"/>
  <c r="I18" i="122" s="1"/>
  <c r="S18" i="122"/>
  <c r="R18" i="122"/>
  <c r="O18" i="122"/>
  <c r="AE17" i="122"/>
  <c r="Z17" i="122"/>
  <c r="X17" i="122"/>
  <c r="W17" i="122"/>
  <c r="P17" i="122" s="1"/>
  <c r="Q17" i="122" s="1"/>
  <c r="G17" i="122" s="1"/>
  <c r="V17" i="122"/>
  <c r="U17" i="122"/>
  <c r="T17" i="122"/>
  <c r="I17" i="122" s="1"/>
  <c r="S17" i="122"/>
  <c r="R17" i="122"/>
  <c r="O17" i="122"/>
  <c r="AE16" i="122"/>
  <c r="Z16" i="122"/>
  <c r="X16" i="122"/>
  <c r="W16" i="122"/>
  <c r="P16" i="122" s="1"/>
  <c r="Q16" i="122" s="1"/>
  <c r="V16" i="122"/>
  <c r="U16" i="122"/>
  <c r="T16" i="122"/>
  <c r="I16" i="122" s="1"/>
  <c r="S16" i="122"/>
  <c r="R16" i="122"/>
  <c r="O16" i="122"/>
  <c r="AE15" i="122"/>
  <c r="Z15" i="122"/>
  <c r="X15" i="122"/>
  <c r="W15" i="122"/>
  <c r="P15" i="122" s="1"/>
  <c r="Q15" i="122" s="1"/>
  <c r="G15" i="122" s="1"/>
  <c r="V15" i="122"/>
  <c r="U15" i="122"/>
  <c r="T15" i="122"/>
  <c r="I15" i="122" s="1"/>
  <c r="S15" i="122"/>
  <c r="R15" i="122"/>
  <c r="O15" i="122"/>
  <c r="AE14" i="122"/>
  <c r="Z14" i="122"/>
  <c r="X14" i="122"/>
  <c r="W14" i="122"/>
  <c r="P14" i="122" s="1"/>
  <c r="Q14" i="122" s="1"/>
  <c r="V14" i="122"/>
  <c r="U14" i="122"/>
  <c r="T14" i="122"/>
  <c r="I14" i="122" s="1"/>
  <c r="S14" i="122"/>
  <c r="R14" i="122"/>
  <c r="O14" i="122"/>
  <c r="AE13" i="122"/>
  <c r="Z13" i="122"/>
  <c r="X13" i="122"/>
  <c r="W13" i="122"/>
  <c r="P13" i="122" s="1"/>
  <c r="Q13" i="122" s="1"/>
  <c r="G13" i="122" s="1"/>
  <c r="V13" i="122"/>
  <c r="U13" i="122"/>
  <c r="T13" i="122"/>
  <c r="I13" i="122" s="1"/>
  <c r="S13" i="122"/>
  <c r="R13" i="122"/>
  <c r="O13" i="122"/>
  <c r="AE12" i="122"/>
  <c r="W12" i="122"/>
  <c r="P12" i="122" s="1"/>
  <c r="Q12" i="122" s="1"/>
  <c r="V12" i="122"/>
  <c r="U12" i="122"/>
  <c r="T12" i="122"/>
  <c r="I12" i="122" s="1"/>
  <c r="S12" i="122"/>
  <c r="R12" i="122"/>
  <c r="O12" i="122"/>
  <c r="AE11" i="122"/>
  <c r="W11" i="122"/>
  <c r="P11" i="122" s="1"/>
  <c r="Q11" i="122" s="1"/>
  <c r="V11" i="122"/>
  <c r="U11" i="122"/>
  <c r="T11" i="122"/>
  <c r="I11" i="122" s="1"/>
  <c r="S11" i="122"/>
  <c r="R11" i="122"/>
  <c r="O11" i="122"/>
  <c r="W10" i="122"/>
  <c r="P10" i="122" s="1"/>
  <c r="Q10" i="122" s="1"/>
  <c r="V10" i="122"/>
  <c r="U10" i="122"/>
  <c r="T10" i="122"/>
  <c r="I10" i="122" s="1"/>
  <c r="S10" i="122"/>
  <c r="R10" i="122"/>
  <c r="O10" i="122"/>
  <c r="O9" i="122"/>
  <c r="AJ6" i="122"/>
  <c r="AG4" i="122"/>
  <c r="AF4" i="122"/>
  <c r="AG3" i="122"/>
  <c r="AF3" i="122"/>
  <c r="AG2" i="122"/>
  <c r="AF2" i="122"/>
  <c r="AN1" i="122"/>
  <c r="AG1" i="122"/>
  <c r="V9" i="122" s="1"/>
  <c r="AF1" i="122"/>
  <c r="R9" i="122" s="1"/>
  <c r="Z35" i="121"/>
  <c r="X35" i="121"/>
  <c r="W35" i="121"/>
  <c r="P35" i="121" s="1"/>
  <c r="Q35" i="121" s="1"/>
  <c r="G35" i="121" s="1"/>
  <c r="V35" i="121"/>
  <c r="U35" i="121"/>
  <c r="T35" i="121"/>
  <c r="I35" i="121" s="1"/>
  <c r="S35" i="121"/>
  <c r="R35" i="121"/>
  <c r="O35" i="121"/>
  <c r="X34" i="121"/>
  <c r="W34" i="121"/>
  <c r="P34" i="121" s="1"/>
  <c r="Q34" i="121" s="1"/>
  <c r="V34" i="121"/>
  <c r="U34" i="121"/>
  <c r="T34" i="121"/>
  <c r="I34" i="121" s="1"/>
  <c r="S34" i="121"/>
  <c r="R34" i="121"/>
  <c r="O34" i="121"/>
  <c r="Z33" i="121"/>
  <c r="X33" i="121"/>
  <c r="W33" i="121"/>
  <c r="P33" i="121" s="1"/>
  <c r="Q33" i="121" s="1"/>
  <c r="V33" i="121"/>
  <c r="U33" i="121"/>
  <c r="T33" i="121"/>
  <c r="I33" i="121" s="1"/>
  <c r="S33" i="121"/>
  <c r="R33" i="121"/>
  <c r="O33" i="121"/>
  <c r="AE32" i="121"/>
  <c r="Z32" i="121"/>
  <c r="X32" i="121"/>
  <c r="W32" i="121"/>
  <c r="P32" i="121" s="1"/>
  <c r="Q32" i="121" s="1"/>
  <c r="V32" i="121"/>
  <c r="U32" i="121"/>
  <c r="T32" i="121"/>
  <c r="I32" i="121" s="1"/>
  <c r="S32" i="121"/>
  <c r="R32" i="121"/>
  <c r="O32" i="121"/>
  <c r="AE31" i="121"/>
  <c r="Z31" i="121"/>
  <c r="X31" i="121"/>
  <c r="W31" i="121"/>
  <c r="P31" i="121" s="1"/>
  <c r="Q31" i="121" s="1"/>
  <c r="V31" i="121"/>
  <c r="U31" i="121"/>
  <c r="T31" i="121"/>
  <c r="I31" i="121" s="1"/>
  <c r="S31" i="121"/>
  <c r="R31" i="121"/>
  <c r="O31" i="121"/>
  <c r="AE30" i="121"/>
  <c r="Z30" i="121"/>
  <c r="X30" i="121"/>
  <c r="W30" i="121"/>
  <c r="P30" i="121" s="1"/>
  <c r="Q30" i="121" s="1"/>
  <c r="V30" i="121"/>
  <c r="U30" i="121"/>
  <c r="T30" i="121"/>
  <c r="I30" i="121" s="1"/>
  <c r="S30" i="121"/>
  <c r="R30" i="121"/>
  <c r="O30" i="121"/>
  <c r="AE29" i="121"/>
  <c r="Z29" i="121"/>
  <c r="X29" i="121"/>
  <c r="W29" i="121"/>
  <c r="P29" i="121" s="1"/>
  <c r="Q29" i="121" s="1"/>
  <c r="V29" i="121"/>
  <c r="U29" i="121"/>
  <c r="T29" i="121"/>
  <c r="I29" i="121" s="1"/>
  <c r="S29" i="121"/>
  <c r="R29" i="121"/>
  <c r="O29" i="121"/>
  <c r="AE28" i="121"/>
  <c r="Z28" i="121"/>
  <c r="X28" i="121"/>
  <c r="W28" i="121"/>
  <c r="P28" i="121" s="1"/>
  <c r="Q28" i="121" s="1"/>
  <c r="V28" i="121"/>
  <c r="U28" i="121"/>
  <c r="T28" i="121"/>
  <c r="I28" i="121" s="1"/>
  <c r="S28" i="121"/>
  <c r="R28" i="121"/>
  <c r="O28" i="121"/>
  <c r="AE27" i="121"/>
  <c r="Z27" i="121"/>
  <c r="X27" i="121"/>
  <c r="W27" i="121"/>
  <c r="P27" i="121" s="1"/>
  <c r="Q27" i="121" s="1"/>
  <c r="V27" i="121"/>
  <c r="U27" i="121"/>
  <c r="T27" i="121"/>
  <c r="I27" i="121" s="1"/>
  <c r="S27" i="121"/>
  <c r="R27" i="121"/>
  <c r="O27" i="121"/>
  <c r="AE26" i="121"/>
  <c r="Z26" i="121"/>
  <c r="X26" i="121"/>
  <c r="W26" i="121"/>
  <c r="P26" i="121" s="1"/>
  <c r="Q26" i="121" s="1"/>
  <c r="V26" i="121"/>
  <c r="U26" i="121"/>
  <c r="T26" i="121"/>
  <c r="I26" i="121" s="1"/>
  <c r="S26" i="121"/>
  <c r="R26" i="121"/>
  <c r="O26" i="121"/>
  <c r="AE25" i="121"/>
  <c r="Z25" i="121"/>
  <c r="X25" i="121"/>
  <c r="W25" i="121"/>
  <c r="P25" i="121" s="1"/>
  <c r="Q25" i="121" s="1"/>
  <c r="V25" i="121"/>
  <c r="U25" i="121"/>
  <c r="T25" i="121"/>
  <c r="I25" i="121" s="1"/>
  <c r="S25" i="121"/>
  <c r="R25" i="121"/>
  <c r="O25" i="121"/>
  <c r="AE24" i="121"/>
  <c r="Z24" i="121"/>
  <c r="X24" i="121"/>
  <c r="W24" i="121"/>
  <c r="P24" i="121" s="1"/>
  <c r="Q24" i="121" s="1"/>
  <c r="V24" i="121"/>
  <c r="U24" i="121"/>
  <c r="T24" i="121"/>
  <c r="I24" i="121" s="1"/>
  <c r="S24" i="121"/>
  <c r="R24" i="121"/>
  <c r="O24" i="121"/>
  <c r="AE23" i="121"/>
  <c r="Z23" i="121"/>
  <c r="X23" i="121"/>
  <c r="W23" i="121"/>
  <c r="P23" i="121" s="1"/>
  <c r="Q23" i="121" s="1"/>
  <c r="V23" i="121"/>
  <c r="U23" i="121"/>
  <c r="T23" i="121"/>
  <c r="I23" i="121" s="1"/>
  <c r="S23" i="121"/>
  <c r="R23" i="121"/>
  <c r="O23" i="121"/>
  <c r="AE22" i="121"/>
  <c r="Z22" i="121"/>
  <c r="X22" i="121"/>
  <c r="W22" i="121"/>
  <c r="P22" i="121" s="1"/>
  <c r="Q22" i="121" s="1"/>
  <c r="V22" i="121"/>
  <c r="U22" i="121"/>
  <c r="T22" i="121"/>
  <c r="I22" i="121" s="1"/>
  <c r="S22" i="121"/>
  <c r="R22" i="121"/>
  <c r="O22" i="121"/>
  <c r="AE21" i="121"/>
  <c r="Z21" i="121"/>
  <c r="X21" i="121"/>
  <c r="W21" i="121"/>
  <c r="P21" i="121" s="1"/>
  <c r="Q21" i="121" s="1"/>
  <c r="V21" i="121"/>
  <c r="U21" i="121"/>
  <c r="T21" i="121"/>
  <c r="I21" i="121" s="1"/>
  <c r="S21" i="121"/>
  <c r="R21" i="121"/>
  <c r="O21" i="121"/>
  <c r="AE20" i="121"/>
  <c r="Z20" i="121"/>
  <c r="X20" i="121"/>
  <c r="W20" i="121"/>
  <c r="P20" i="121" s="1"/>
  <c r="Q20" i="121" s="1"/>
  <c r="V20" i="121"/>
  <c r="U20" i="121"/>
  <c r="T20" i="121"/>
  <c r="I20" i="121" s="1"/>
  <c r="S20" i="121"/>
  <c r="R20" i="121"/>
  <c r="O20" i="121"/>
  <c r="AE19" i="121"/>
  <c r="Z19" i="121"/>
  <c r="X19" i="121"/>
  <c r="W19" i="121"/>
  <c r="P19" i="121" s="1"/>
  <c r="Q19" i="121" s="1"/>
  <c r="V19" i="121"/>
  <c r="U19" i="121"/>
  <c r="T19" i="121"/>
  <c r="I19" i="121" s="1"/>
  <c r="S19" i="121"/>
  <c r="R19" i="121"/>
  <c r="O19" i="121"/>
  <c r="AE18" i="121"/>
  <c r="Z18" i="121"/>
  <c r="X18" i="121"/>
  <c r="W18" i="121"/>
  <c r="P18" i="121" s="1"/>
  <c r="Q18" i="121" s="1"/>
  <c r="V18" i="121"/>
  <c r="U18" i="121"/>
  <c r="T18" i="121"/>
  <c r="I18" i="121" s="1"/>
  <c r="S18" i="121"/>
  <c r="R18" i="121"/>
  <c r="O18" i="121"/>
  <c r="AE17" i="121"/>
  <c r="Z17" i="121"/>
  <c r="X17" i="121"/>
  <c r="W17" i="121"/>
  <c r="P17" i="121" s="1"/>
  <c r="Q17" i="121" s="1"/>
  <c r="V17" i="121"/>
  <c r="U17" i="121"/>
  <c r="T17" i="121"/>
  <c r="I17" i="121" s="1"/>
  <c r="S17" i="121"/>
  <c r="R17" i="121"/>
  <c r="O17" i="121"/>
  <c r="AE16" i="121"/>
  <c r="Z16" i="121"/>
  <c r="X16" i="121"/>
  <c r="W16" i="121"/>
  <c r="P16" i="121" s="1"/>
  <c r="Q16" i="121" s="1"/>
  <c r="V16" i="121"/>
  <c r="U16" i="121"/>
  <c r="T16" i="121"/>
  <c r="I16" i="121" s="1"/>
  <c r="S16" i="121"/>
  <c r="R16" i="121"/>
  <c r="O16" i="121"/>
  <c r="AE15" i="121"/>
  <c r="Z15" i="121"/>
  <c r="X15" i="121"/>
  <c r="W15" i="121"/>
  <c r="P15" i="121" s="1"/>
  <c r="Q15" i="121" s="1"/>
  <c r="V15" i="121"/>
  <c r="U15" i="121"/>
  <c r="T15" i="121"/>
  <c r="I15" i="121" s="1"/>
  <c r="S15" i="121"/>
  <c r="R15" i="121"/>
  <c r="O15" i="121"/>
  <c r="AE14" i="121"/>
  <c r="Z14" i="121"/>
  <c r="X14" i="121"/>
  <c r="W14" i="121"/>
  <c r="P14" i="121" s="1"/>
  <c r="Q14" i="121" s="1"/>
  <c r="V14" i="121"/>
  <c r="U14" i="121"/>
  <c r="T14" i="121"/>
  <c r="I14" i="121" s="1"/>
  <c r="S14" i="121"/>
  <c r="R14" i="121"/>
  <c r="O14" i="121"/>
  <c r="AE13" i="121"/>
  <c r="Z13" i="121"/>
  <c r="X13" i="121"/>
  <c r="W13" i="121"/>
  <c r="P13" i="121" s="1"/>
  <c r="Q13" i="121" s="1"/>
  <c r="V13" i="121"/>
  <c r="U13" i="121"/>
  <c r="T13" i="121"/>
  <c r="I13" i="121" s="1"/>
  <c r="S13" i="121"/>
  <c r="R13" i="121"/>
  <c r="O13" i="121"/>
  <c r="AE12" i="121"/>
  <c r="W12" i="121"/>
  <c r="P12" i="121" s="1"/>
  <c r="Q12" i="121" s="1"/>
  <c r="V12" i="121"/>
  <c r="U12" i="121"/>
  <c r="T12" i="121"/>
  <c r="I12" i="121" s="1"/>
  <c r="S12" i="121"/>
  <c r="R12" i="121"/>
  <c r="O12" i="121"/>
  <c r="AE11" i="121"/>
  <c r="W11" i="121"/>
  <c r="P11" i="121" s="1"/>
  <c r="Q11" i="121" s="1"/>
  <c r="V11" i="121"/>
  <c r="U11" i="121"/>
  <c r="T11" i="121"/>
  <c r="I11" i="121" s="1"/>
  <c r="S11" i="121"/>
  <c r="R11" i="121"/>
  <c r="O11" i="121"/>
  <c r="W10" i="121"/>
  <c r="P10" i="121" s="1"/>
  <c r="Q10" i="121" s="1"/>
  <c r="V10" i="121"/>
  <c r="U10" i="121"/>
  <c r="T10" i="121"/>
  <c r="I10" i="121" s="1"/>
  <c r="S10" i="121"/>
  <c r="R10" i="121"/>
  <c r="O10" i="121"/>
  <c r="O9" i="121"/>
  <c r="AJ6" i="121"/>
  <c r="AG4" i="121"/>
  <c r="AF4" i="121"/>
  <c r="AG3" i="121"/>
  <c r="AF3" i="121"/>
  <c r="AG2" i="121"/>
  <c r="AF2" i="121"/>
  <c r="AN1" i="121"/>
  <c r="AG1" i="121"/>
  <c r="V9" i="121" s="1"/>
  <c r="AF1" i="121"/>
  <c r="R9" i="121" s="1"/>
  <c r="Z35" i="120"/>
  <c r="X35" i="120"/>
  <c r="W35" i="120"/>
  <c r="P35" i="120" s="1"/>
  <c r="Q35" i="120" s="1"/>
  <c r="G35" i="120" s="1"/>
  <c r="V35" i="120"/>
  <c r="U35" i="120"/>
  <c r="T35" i="120"/>
  <c r="I35" i="120" s="1"/>
  <c r="S35" i="120"/>
  <c r="R35" i="120"/>
  <c r="O35" i="120"/>
  <c r="X34" i="120"/>
  <c r="W34" i="120"/>
  <c r="P34" i="120" s="1"/>
  <c r="Q34" i="120" s="1"/>
  <c r="V34" i="120"/>
  <c r="U34" i="120"/>
  <c r="T34" i="120"/>
  <c r="I34" i="120" s="1"/>
  <c r="S34" i="120"/>
  <c r="R34" i="120"/>
  <c r="O34" i="120"/>
  <c r="Z33" i="120"/>
  <c r="X33" i="120"/>
  <c r="W33" i="120"/>
  <c r="P33" i="120" s="1"/>
  <c r="Q33" i="120" s="1"/>
  <c r="V33" i="120"/>
  <c r="U33" i="120"/>
  <c r="T33" i="120"/>
  <c r="I33" i="120" s="1"/>
  <c r="S33" i="120"/>
  <c r="R33" i="120"/>
  <c r="O33" i="120"/>
  <c r="AE32" i="120"/>
  <c r="Z32" i="120"/>
  <c r="X32" i="120"/>
  <c r="W32" i="120"/>
  <c r="P32" i="120" s="1"/>
  <c r="Q32" i="120" s="1"/>
  <c r="V32" i="120"/>
  <c r="U32" i="120"/>
  <c r="T32" i="120"/>
  <c r="I32" i="120" s="1"/>
  <c r="S32" i="120"/>
  <c r="R32" i="120"/>
  <c r="O32" i="120"/>
  <c r="AE31" i="120"/>
  <c r="Z31" i="120"/>
  <c r="X31" i="120"/>
  <c r="W31" i="120"/>
  <c r="P31" i="120" s="1"/>
  <c r="Q31" i="120" s="1"/>
  <c r="V31" i="120"/>
  <c r="U31" i="120"/>
  <c r="T31" i="120"/>
  <c r="I31" i="120" s="1"/>
  <c r="S31" i="120"/>
  <c r="R31" i="120"/>
  <c r="O31" i="120"/>
  <c r="AE30" i="120"/>
  <c r="Z30" i="120"/>
  <c r="X30" i="120"/>
  <c r="W30" i="120"/>
  <c r="P30" i="120" s="1"/>
  <c r="Q30" i="120" s="1"/>
  <c r="V30" i="120"/>
  <c r="U30" i="120"/>
  <c r="T30" i="120"/>
  <c r="I30" i="120" s="1"/>
  <c r="S30" i="120"/>
  <c r="R30" i="120"/>
  <c r="O30" i="120"/>
  <c r="AE29" i="120"/>
  <c r="Z29" i="120"/>
  <c r="X29" i="120"/>
  <c r="W29" i="120"/>
  <c r="P29" i="120" s="1"/>
  <c r="Q29" i="120" s="1"/>
  <c r="V29" i="120"/>
  <c r="U29" i="120"/>
  <c r="T29" i="120"/>
  <c r="I29" i="120" s="1"/>
  <c r="S29" i="120"/>
  <c r="R29" i="120"/>
  <c r="O29" i="120"/>
  <c r="AE28" i="120"/>
  <c r="Z28" i="120"/>
  <c r="X28" i="120"/>
  <c r="W28" i="120"/>
  <c r="P28" i="120" s="1"/>
  <c r="Q28" i="120" s="1"/>
  <c r="V28" i="120"/>
  <c r="U28" i="120"/>
  <c r="T28" i="120"/>
  <c r="I28" i="120" s="1"/>
  <c r="S28" i="120"/>
  <c r="R28" i="120"/>
  <c r="O28" i="120"/>
  <c r="AE27" i="120"/>
  <c r="Z27" i="120"/>
  <c r="X27" i="120"/>
  <c r="W27" i="120"/>
  <c r="P27" i="120" s="1"/>
  <c r="Q27" i="120" s="1"/>
  <c r="V27" i="120"/>
  <c r="U27" i="120"/>
  <c r="T27" i="120"/>
  <c r="I27" i="120" s="1"/>
  <c r="S27" i="120"/>
  <c r="R27" i="120"/>
  <c r="O27" i="120"/>
  <c r="AE26" i="120"/>
  <c r="Z26" i="120"/>
  <c r="X26" i="120"/>
  <c r="W26" i="120"/>
  <c r="P26" i="120" s="1"/>
  <c r="Q26" i="120" s="1"/>
  <c r="V26" i="120"/>
  <c r="U26" i="120"/>
  <c r="T26" i="120"/>
  <c r="I26" i="120" s="1"/>
  <c r="S26" i="120"/>
  <c r="R26" i="120"/>
  <c r="O26" i="120"/>
  <c r="AE25" i="120"/>
  <c r="Z25" i="120"/>
  <c r="X25" i="120"/>
  <c r="W25" i="120"/>
  <c r="P25" i="120" s="1"/>
  <c r="Q25" i="120" s="1"/>
  <c r="V25" i="120"/>
  <c r="U25" i="120"/>
  <c r="T25" i="120"/>
  <c r="I25" i="120" s="1"/>
  <c r="S25" i="120"/>
  <c r="R25" i="120"/>
  <c r="O25" i="120"/>
  <c r="AE24" i="120"/>
  <c r="Z24" i="120"/>
  <c r="X24" i="120"/>
  <c r="W24" i="120"/>
  <c r="P24" i="120" s="1"/>
  <c r="Q24" i="120" s="1"/>
  <c r="V24" i="120"/>
  <c r="U24" i="120"/>
  <c r="T24" i="120"/>
  <c r="I24" i="120" s="1"/>
  <c r="S24" i="120"/>
  <c r="R24" i="120"/>
  <c r="O24" i="120"/>
  <c r="AE23" i="120"/>
  <c r="Z23" i="120"/>
  <c r="X23" i="120"/>
  <c r="W23" i="120"/>
  <c r="P23" i="120" s="1"/>
  <c r="Q23" i="120" s="1"/>
  <c r="V23" i="120"/>
  <c r="U23" i="120"/>
  <c r="T23" i="120"/>
  <c r="I23" i="120" s="1"/>
  <c r="S23" i="120"/>
  <c r="R23" i="120"/>
  <c r="O23" i="120"/>
  <c r="AE22" i="120"/>
  <c r="Z22" i="120"/>
  <c r="X22" i="120"/>
  <c r="W22" i="120"/>
  <c r="P22" i="120" s="1"/>
  <c r="Q22" i="120" s="1"/>
  <c r="V22" i="120"/>
  <c r="U22" i="120"/>
  <c r="T22" i="120"/>
  <c r="I22" i="120" s="1"/>
  <c r="S22" i="120"/>
  <c r="R22" i="120"/>
  <c r="O22" i="120"/>
  <c r="AE21" i="120"/>
  <c r="Z21" i="120"/>
  <c r="X21" i="120"/>
  <c r="W21" i="120"/>
  <c r="P21" i="120" s="1"/>
  <c r="Q21" i="120" s="1"/>
  <c r="V21" i="120"/>
  <c r="U21" i="120"/>
  <c r="T21" i="120"/>
  <c r="I21" i="120" s="1"/>
  <c r="S21" i="120"/>
  <c r="R21" i="120"/>
  <c r="O21" i="120"/>
  <c r="AE20" i="120"/>
  <c r="Z20" i="120"/>
  <c r="X20" i="120"/>
  <c r="W20" i="120"/>
  <c r="P20" i="120" s="1"/>
  <c r="Q20" i="120" s="1"/>
  <c r="V20" i="120"/>
  <c r="U20" i="120"/>
  <c r="T20" i="120"/>
  <c r="I20" i="120" s="1"/>
  <c r="S20" i="120"/>
  <c r="R20" i="120"/>
  <c r="O20" i="120"/>
  <c r="AE19" i="120"/>
  <c r="Z19" i="120"/>
  <c r="X19" i="120"/>
  <c r="W19" i="120"/>
  <c r="P19" i="120" s="1"/>
  <c r="Q19" i="120" s="1"/>
  <c r="V19" i="120"/>
  <c r="U19" i="120"/>
  <c r="T19" i="120"/>
  <c r="I19" i="120" s="1"/>
  <c r="S19" i="120"/>
  <c r="R19" i="120"/>
  <c r="O19" i="120"/>
  <c r="AE18" i="120"/>
  <c r="Z18" i="120"/>
  <c r="X18" i="120"/>
  <c r="W18" i="120"/>
  <c r="P18" i="120" s="1"/>
  <c r="Q18" i="120" s="1"/>
  <c r="V18" i="120"/>
  <c r="U18" i="120"/>
  <c r="T18" i="120"/>
  <c r="I18" i="120" s="1"/>
  <c r="S18" i="120"/>
  <c r="R18" i="120"/>
  <c r="O18" i="120"/>
  <c r="AE17" i="120"/>
  <c r="Z17" i="120"/>
  <c r="X17" i="120"/>
  <c r="W17" i="120"/>
  <c r="P17" i="120" s="1"/>
  <c r="Q17" i="120" s="1"/>
  <c r="V17" i="120"/>
  <c r="U17" i="120"/>
  <c r="T17" i="120"/>
  <c r="I17" i="120" s="1"/>
  <c r="S17" i="120"/>
  <c r="R17" i="120"/>
  <c r="O17" i="120"/>
  <c r="AE16" i="120"/>
  <c r="Z16" i="120"/>
  <c r="X16" i="120"/>
  <c r="W16" i="120"/>
  <c r="P16" i="120" s="1"/>
  <c r="Q16" i="120" s="1"/>
  <c r="V16" i="120"/>
  <c r="U16" i="120"/>
  <c r="T16" i="120"/>
  <c r="I16" i="120" s="1"/>
  <c r="S16" i="120"/>
  <c r="R16" i="120"/>
  <c r="O16" i="120"/>
  <c r="AE15" i="120"/>
  <c r="Z15" i="120"/>
  <c r="X15" i="120"/>
  <c r="W15" i="120"/>
  <c r="P15" i="120" s="1"/>
  <c r="Q15" i="120" s="1"/>
  <c r="V15" i="120"/>
  <c r="U15" i="120"/>
  <c r="T15" i="120"/>
  <c r="I15" i="120" s="1"/>
  <c r="S15" i="120"/>
  <c r="R15" i="120"/>
  <c r="O15" i="120"/>
  <c r="AE14" i="120"/>
  <c r="Z14" i="120"/>
  <c r="X14" i="120"/>
  <c r="W14" i="120"/>
  <c r="P14" i="120" s="1"/>
  <c r="Q14" i="120" s="1"/>
  <c r="V14" i="120"/>
  <c r="U14" i="120"/>
  <c r="T14" i="120"/>
  <c r="I14" i="120" s="1"/>
  <c r="S14" i="120"/>
  <c r="R14" i="120"/>
  <c r="O14" i="120"/>
  <c r="AE13" i="120"/>
  <c r="Z13" i="120"/>
  <c r="X13" i="120"/>
  <c r="W13" i="120"/>
  <c r="P13" i="120" s="1"/>
  <c r="Q13" i="120" s="1"/>
  <c r="V13" i="120"/>
  <c r="U13" i="120"/>
  <c r="T13" i="120"/>
  <c r="I13" i="120" s="1"/>
  <c r="S13" i="120"/>
  <c r="R13" i="120"/>
  <c r="O13" i="120"/>
  <c r="AE12" i="120"/>
  <c r="W12" i="120"/>
  <c r="P12" i="120" s="1"/>
  <c r="Q12" i="120" s="1"/>
  <c r="V12" i="120"/>
  <c r="U12" i="120"/>
  <c r="T12" i="120"/>
  <c r="I12" i="120" s="1"/>
  <c r="S12" i="120"/>
  <c r="R12" i="120"/>
  <c r="O12" i="120"/>
  <c r="AE11" i="120"/>
  <c r="W11" i="120"/>
  <c r="P11" i="120" s="1"/>
  <c r="Q11" i="120" s="1"/>
  <c r="V11" i="120"/>
  <c r="U11" i="120"/>
  <c r="T11" i="120"/>
  <c r="I11" i="120" s="1"/>
  <c r="S11" i="120"/>
  <c r="R11" i="120"/>
  <c r="O11" i="120"/>
  <c r="W10" i="120"/>
  <c r="P10" i="120" s="1"/>
  <c r="Q10" i="120" s="1"/>
  <c r="V10" i="120"/>
  <c r="U10" i="120"/>
  <c r="T10" i="120"/>
  <c r="I10" i="120" s="1"/>
  <c r="S10" i="120"/>
  <c r="R10" i="120"/>
  <c r="O10" i="120"/>
  <c r="O9" i="120"/>
  <c r="AJ6" i="120"/>
  <c r="AG4" i="120"/>
  <c r="AF4" i="120"/>
  <c r="AG3" i="120"/>
  <c r="AF3" i="120"/>
  <c r="AG2" i="120"/>
  <c r="AF2" i="120"/>
  <c r="AN1" i="120"/>
  <c r="AG1" i="120"/>
  <c r="V9" i="120" s="1"/>
  <c r="AF1" i="120"/>
  <c r="R9" i="120" s="1"/>
  <c r="Z35" i="119"/>
  <c r="X35" i="119"/>
  <c r="W35" i="119"/>
  <c r="P35" i="119" s="1"/>
  <c r="Q35" i="119" s="1"/>
  <c r="G35" i="119" s="1"/>
  <c r="V35" i="119"/>
  <c r="U35" i="119"/>
  <c r="T35" i="119"/>
  <c r="I35" i="119" s="1"/>
  <c r="S35" i="119"/>
  <c r="R35" i="119"/>
  <c r="O35" i="119"/>
  <c r="X34" i="119"/>
  <c r="W34" i="119"/>
  <c r="P34" i="119" s="1"/>
  <c r="Q34" i="119" s="1"/>
  <c r="V34" i="119"/>
  <c r="U34" i="119"/>
  <c r="T34" i="119"/>
  <c r="I34" i="119" s="1"/>
  <c r="S34" i="119"/>
  <c r="R34" i="119"/>
  <c r="O34" i="119"/>
  <c r="Z33" i="119"/>
  <c r="X33" i="119"/>
  <c r="W33" i="119"/>
  <c r="P33" i="119" s="1"/>
  <c r="Q33" i="119" s="1"/>
  <c r="V33" i="119"/>
  <c r="U33" i="119"/>
  <c r="T33" i="119"/>
  <c r="I33" i="119" s="1"/>
  <c r="S33" i="119"/>
  <c r="R33" i="119"/>
  <c r="O33" i="119"/>
  <c r="AE32" i="119"/>
  <c r="Z32" i="119"/>
  <c r="X32" i="119"/>
  <c r="W32" i="119"/>
  <c r="P32" i="119" s="1"/>
  <c r="Q32" i="119" s="1"/>
  <c r="V32" i="119"/>
  <c r="U32" i="119"/>
  <c r="T32" i="119"/>
  <c r="I32" i="119" s="1"/>
  <c r="S32" i="119"/>
  <c r="R32" i="119"/>
  <c r="O32" i="119"/>
  <c r="AE31" i="119"/>
  <c r="Z31" i="119"/>
  <c r="X31" i="119"/>
  <c r="W31" i="119"/>
  <c r="P31" i="119" s="1"/>
  <c r="Q31" i="119" s="1"/>
  <c r="V31" i="119"/>
  <c r="U31" i="119"/>
  <c r="T31" i="119"/>
  <c r="I31" i="119" s="1"/>
  <c r="S31" i="119"/>
  <c r="R31" i="119"/>
  <c r="O31" i="119"/>
  <c r="AE30" i="119"/>
  <c r="Z30" i="119"/>
  <c r="X30" i="119"/>
  <c r="W30" i="119"/>
  <c r="P30" i="119" s="1"/>
  <c r="Q30" i="119" s="1"/>
  <c r="V30" i="119"/>
  <c r="U30" i="119"/>
  <c r="T30" i="119"/>
  <c r="I30" i="119" s="1"/>
  <c r="S30" i="119"/>
  <c r="R30" i="119"/>
  <c r="O30" i="119"/>
  <c r="AE29" i="119"/>
  <c r="Z29" i="119"/>
  <c r="X29" i="119"/>
  <c r="W29" i="119"/>
  <c r="P29" i="119" s="1"/>
  <c r="Q29" i="119" s="1"/>
  <c r="V29" i="119"/>
  <c r="U29" i="119"/>
  <c r="T29" i="119"/>
  <c r="I29" i="119" s="1"/>
  <c r="S29" i="119"/>
  <c r="R29" i="119"/>
  <c r="O29" i="119"/>
  <c r="AE28" i="119"/>
  <c r="Z28" i="119"/>
  <c r="X28" i="119"/>
  <c r="W28" i="119"/>
  <c r="P28" i="119" s="1"/>
  <c r="Q28" i="119" s="1"/>
  <c r="V28" i="119"/>
  <c r="U28" i="119"/>
  <c r="T28" i="119"/>
  <c r="I28" i="119" s="1"/>
  <c r="S28" i="119"/>
  <c r="R28" i="119"/>
  <c r="O28" i="119"/>
  <c r="AE27" i="119"/>
  <c r="Z27" i="119"/>
  <c r="X27" i="119"/>
  <c r="W27" i="119"/>
  <c r="P27" i="119" s="1"/>
  <c r="Q27" i="119" s="1"/>
  <c r="V27" i="119"/>
  <c r="U27" i="119"/>
  <c r="T27" i="119"/>
  <c r="I27" i="119" s="1"/>
  <c r="S27" i="119"/>
  <c r="R27" i="119"/>
  <c r="O27" i="119"/>
  <c r="AE26" i="119"/>
  <c r="Z26" i="119"/>
  <c r="X26" i="119"/>
  <c r="W26" i="119"/>
  <c r="P26" i="119" s="1"/>
  <c r="Q26" i="119" s="1"/>
  <c r="V26" i="119"/>
  <c r="U26" i="119"/>
  <c r="T26" i="119"/>
  <c r="I26" i="119" s="1"/>
  <c r="S26" i="119"/>
  <c r="R26" i="119"/>
  <c r="O26" i="119"/>
  <c r="AE25" i="119"/>
  <c r="Z25" i="119"/>
  <c r="X25" i="119"/>
  <c r="W25" i="119"/>
  <c r="P25" i="119" s="1"/>
  <c r="Q25" i="119" s="1"/>
  <c r="V25" i="119"/>
  <c r="U25" i="119"/>
  <c r="T25" i="119"/>
  <c r="I25" i="119" s="1"/>
  <c r="S25" i="119"/>
  <c r="R25" i="119"/>
  <c r="O25" i="119"/>
  <c r="AE24" i="119"/>
  <c r="Z24" i="119"/>
  <c r="X24" i="119"/>
  <c r="W24" i="119"/>
  <c r="P24" i="119" s="1"/>
  <c r="Q24" i="119" s="1"/>
  <c r="V24" i="119"/>
  <c r="U24" i="119"/>
  <c r="T24" i="119"/>
  <c r="I24" i="119" s="1"/>
  <c r="S24" i="119"/>
  <c r="R24" i="119"/>
  <c r="O24" i="119"/>
  <c r="AE23" i="119"/>
  <c r="Z23" i="119"/>
  <c r="X23" i="119"/>
  <c r="W23" i="119"/>
  <c r="P23" i="119" s="1"/>
  <c r="Q23" i="119" s="1"/>
  <c r="V23" i="119"/>
  <c r="U23" i="119"/>
  <c r="T23" i="119"/>
  <c r="I23" i="119" s="1"/>
  <c r="S23" i="119"/>
  <c r="R23" i="119"/>
  <c r="O23" i="119"/>
  <c r="AE22" i="119"/>
  <c r="Z22" i="119"/>
  <c r="X22" i="119"/>
  <c r="W22" i="119"/>
  <c r="P22" i="119" s="1"/>
  <c r="Q22" i="119" s="1"/>
  <c r="V22" i="119"/>
  <c r="U22" i="119"/>
  <c r="T22" i="119"/>
  <c r="I22" i="119" s="1"/>
  <c r="S22" i="119"/>
  <c r="R22" i="119"/>
  <c r="O22" i="119"/>
  <c r="AE21" i="119"/>
  <c r="Z21" i="119"/>
  <c r="X21" i="119"/>
  <c r="W21" i="119"/>
  <c r="P21" i="119" s="1"/>
  <c r="Q21" i="119" s="1"/>
  <c r="V21" i="119"/>
  <c r="U21" i="119"/>
  <c r="T21" i="119"/>
  <c r="I21" i="119" s="1"/>
  <c r="S21" i="119"/>
  <c r="R21" i="119"/>
  <c r="O21" i="119"/>
  <c r="AE20" i="119"/>
  <c r="Z20" i="119"/>
  <c r="X20" i="119"/>
  <c r="W20" i="119"/>
  <c r="P20" i="119" s="1"/>
  <c r="Q20" i="119" s="1"/>
  <c r="V20" i="119"/>
  <c r="U20" i="119"/>
  <c r="T20" i="119"/>
  <c r="I20" i="119" s="1"/>
  <c r="S20" i="119"/>
  <c r="R20" i="119"/>
  <c r="O20" i="119"/>
  <c r="AE19" i="119"/>
  <c r="Z19" i="119"/>
  <c r="X19" i="119"/>
  <c r="W19" i="119"/>
  <c r="P19" i="119" s="1"/>
  <c r="Q19" i="119" s="1"/>
  <c r="V19" i="119"/>
  <c r="U19" i="119"/>
  <c r="T19" i="119"/>
  <c r="I19" i="119" s="1"/>
  <c r="S19" i="119"/>
  <c r="R19" i="119"/>
  <c r="O19" i="119"/>
  <c r="AE18" i="119"/>
  <c r="Z18" i="119"/>
  <c r="X18" i="119"/>
  <c r="W18" i="119"/>
  <c r="P18" i="119" s="1"/>
  <c r="Q18" i="119" s="1"/>
  <c r="V18" i="119"/>
  <c r="U18" i="119"/>
  <c r="T18" i="119"/>
  <c r="I18" i="119" s="1"/>
  <c r="S18" i="119"/>
  <c r="R18" i="119"/>
  <c r="O18" i="119"/>
  <c r="AE17" i="119"/>
  <c r="Z17" i="119"/>
  <c r="X17" i="119"/>
  <c r="W17" i="119"/>
  <c r="P17" i="119" s="1"/>
  <c r="Q17" i="119" s="1"/>
  <c r="V17" i="119"/>
  <c r="U17" i="119"/>
  <c r="T17" i="119"/>
  <c r="I17" i="119" s="1"/>
  <c r="S17" i="119"/>
  <c r="R17" i="119"/>
  <c r="O17" i="119"/>
  <c r="AE16" i="119"/>
  <c r="Z16" i="119"/>
  <c r="X16" i="119"/>
  <c r="W16" i="119"/>
  <c r="P16" i="119" s="1"/>
  <c r="Q16" i="119" s="1"/>
  <c r="V16" i="119"/>
  <c r="U16" i="119"/>
  <c r="T16" i="119"/>
  <c r="I16" i="119" s="1"/>
  <c r="S16" i="119"/>
  <c r="R16" i="119"/>
  <c r="O16" i="119"/>
  <c r="AE15" i="119"/>
  <c r="Z15" i="119"/>
  <c r="X15" i="119"/>
  <c r="W15" i="119"/>
  <c r="P15" i="119" s="1"/>
  <c r="Q15" i="119" s="1"/>
  <c r="V15" i="119"/>
  <c r="U15" i="119"/>
  <c r="T15" i="119"/>
  <c r="I15" i="119" s="1"/>
  <c r="S15" i="119"/>
  <c r="R15" i="119"/>
  <c r="O15" i="119"/>
  <c r="AE14" i="119"/>
  <c r="Z14" i="119"/>
  <c r="X14" i="119"/>
  <c r="W14" i="119"/>
  <c r="P14" i="119" s="1"/>
  <c r="Q14" i="119" s="1"/>
  <c r="V14" i="119"/>
  <c r="U14" i="119"/>
  <c r="T14" i="119"/>
  <c r="I14" i="119" s="1"/>
  <c r="S14" i="119"/>
  <c r="R14" i="119"/>
  <c r="O14" i="119"/>
  <c r="AE13" i="119"/>
  <c r="Z13" i="119"/>
  <c r="X13" i="119"/>
  <c r="W13" i="119"/>
  <c r="P13" i="119" s="1"/>
  <c r="Q13" i="119" s="1"/>
  <c r="V13" i="119"/>
  <c r="U13" i="119"/>
  <c r="T13" i="119"/>
  <c r="I13" i="119" s="1"/>
  <c r="S13" i="119"/>
  <c r="R13" i="119"/>
  <c r="O13" i="119"/>
  <c r="AE12" i="119"/>
  <c r="W12" i="119"/>
  <c r="P12" i="119" s="1"/>
  <c r="Q12" i="119" s="1"/>
  <c r="V12" i="119"/>
  <c r="U12" i="119"/>
  <c r="T12" i="119"/>
  <c r="I12" i="119" s="1"/>
  <c r="S12" i="119"/>
  <c r="R12" i="119"/>
  <c r="O12" i="119"/>
  <c r="AE11" i="119"/>
  <c r="W11" i="119"/>
  <c r="P11" i="119" s="1"/>
  <c r="Q11" i="119" s="1"/>
  <c r="V11" i="119"/>
  <c r="U11" i="119"/>
  <c r="T11" i="119"/>
  <c r="I11" i="119" s="1"/>
  <c r="S11" i="119"/>
  <c r="R11" i="119"/>
  <c r="O11" i="119"/>
  <c r="W10" i="119"/>
  <c r="P10" i="119" s="1"/>
  <c r="Q10" i="119" s="1"/>
  <c r="V10" i="119"/>
  <c r="U10" i="119"/>
  <c r="T10" i="119"/>
  <c r="I10" i="119" s="1"/>
  <c r="S10" i="119"/>
  <c r="R10" i="119"/>
  <c r="O10" i="119"/>
  <c r="O9" i="119"/>
  <c r="AJ6" i="119"/>
  <c r="AG4" i="119"/>
  <c r="AF4" i="119"/>
  <c r="AG3" i="119"/>
  <c r="AF3" i="119"/>
  <c r="AG2" i="119"/>
  <c r="AF2" i="119"/>
  <c r="AN1" i="119"/>
  <c r="AG1" i="119"/>
  <c r="V9" i="119" s="1"/>
  <c r="AF1" i="119"/>
  <c r="R9" i="119" s="1"/>
  <c r="Z35" i="117"/>
  <c r="X35" i="117"/>
  <c r="W35" i="117"/>
  <c r="P35" i="117" s="1"/>
  <c r="Q35" i="117" s="1"/>
  <c r="G35" i="117" s="1"/>
  <c r="V35" i="117"/>
  <c r="U35" i="117"/>
  <c r="T35" i="117"/>
  <c r="I35" i="117" s="1"/>
  <c r="S35" i="117"/>
  <c r="R35" i="117"/>
  <c r="O35" i="117"/>
  <c r="X34" i="117"/>
  <c r="W34" i="117"/>
  <c r="P34" i="117" s="1"/>
  <c r="Q34" i="117" s="1"/>
  <c r="V34" i="117"/>
  <c r="U34" i="117"/>
  <c r="T34" i="117"/>
  <c r="I34" i="117" s="1"/>
  <c r="S34" i="117"/>
  <c r="R34" i="117"/>
  <c r="O34" i="117"/>
  <c r="Z33" i="117"/>
  <c r="X33" i="117"/>
  <c r="W33" i="117"/>
  <c r="P33" i="117" s="1"/>
  <c r="Q33" i="117" s="1"/>
  <c r="V33" i="117"/>
  <c r="U33" i="117"/>
  <c r="T33" i="117"/>
  <c r="I33" i="117" s="1"/>
  <c r="S33" i="117"/>
  <c r="R33" i="117"/>
  <c r="O33" i="117"/>
  <c r="AE32" i="117"/>
  <c r="Z32" i="117"/>
  <c r="X32" i="117"/>
  <c r="W32" i="117"/>
  <c r="P32" i="117" s="1"/>
  <c r="Q32" i="117" s="1"/>
  <c r="V32" i="117"/>
  <c r="U32" i="117"/>
  <c r="T32" i="117"/>
  <c r="I32" i="117" s="1"/>
  <c r="S32" i="117"/>
  <c r="R32" i="117"/>
  <c r="O32" i="117"/>
  <c r="AE31" i="117"/>
  <c r="Z31" i="117"/>
  <c r="X31" i="117"/>
  <c r="W31" i="117"/>
  <c r="P31" i="117" s="1"/>
  <c r="Q31" i="117" s="1"/>
  <c r="V31" i="117"/>
  <c r="U31" i="117"/>
  <c r="T31" i="117"/>
  <c r="I31" i="117" s="1"/>
  <c r="S31" i="117"/>
  <c r="R31" i="117"/>
  <c r="O31" i="117"/>
  <c r="AE30" i="117"/>
  <c r="Z30" i="117"/>
  <c r="X30" i="117"/>
  <c r="W30" i="117"/>
  <c r="P30" i="117" s="1"/>
  <c r="Q30" i="117" s="1"/>
  <c r="V30" i="117"/>
  <c r="U30" i="117"/>
  <c r="T30" i="117"/>
  <c r="I30" i="117" s="1"/>
  <c r="S30" i="117"/>
  <c r="R30" i="117"/>
  <c r="O30" i="117"/>
  <c r="AE29" i="117"/>
  <c r="Z29" i="117"/>
  <c r="X29" i="117"/>
  <c r="W29" i="117"/>
  <c r="P29" i="117" s="1"/>
  <c r="Q29" i="117" s="1"/>
  <c r="V29" i="117"/>
  <c r="U29" i="117"/>
  <c r="T29" i="117"/>
  <c r="I29" i="117" s="1"/>
  <c r="S29" i="117"/>
  <c r="R29" i="117"/>
  <c r="O29" i="117"/>
  <c r="AE28" i="117"/>
  <c r="Z28" i="117"/>
  <c r="X28" i="117"/>
  <c r="W28" i="117"/>
  <c r="P28" i="117" s="1"/>
  <c r="Q28" i="117" s="1"/>
  <c r="V28" i="117"/>
  <c r="U28" i="117"/>
  <c r="T28" i="117"/>
  <c r="I28" i="117" s="1"/>
  <c r="S28" i="117"/>
  <c r="R28" i="117"/>
  <c r="O28" i="117"/>
  <c r="AE27" i="117"/>
  <c r="Z27" i="117"/>
  <c r="X27" i="117"/>
  <c r="W27" i="117"/>
  <c r="P27" i="117" s="1"/>
  <c r="Q27" i="117" s="1"/>
  <c r="V27" i="117"/>
  <c r="U27" i="117"/>
  <c r="T27" i="117"/>
  <c r="I27" i="117" s="1"/>
  <c r="S27" i="117"/>
  <c r="R27" i="117"/>
  <c r="O27" i="117"/>
  <c r="AE26" i="117"/>
  <c r="Z26" i="117"/>
  <c r="X26" i="117"/>
  <c r="W26" i="117"/>
  <c r="P26" i="117" s="1"/>
  <c r="Q26" i="117" s="1"/>
  <c r="V26" i="117"/>
  <c r="U26" i="117"/>
  <c r="T26" i="117"/>
  <c r="I26" i="117" s="1"/>
  <c r="S26" i="117"/>
  <c r="R26" i="117"/>
  <c r="O26" i="117"/>
  <c r="AE25" i="117"/>
  <c r="Z25" i="117"/>
  <c r="X25" i="117"/>
  <c r="W25" i="117"/>
  <c r="P25" i="117" s="1"/>
  <c r="Q25" i="117" s="1"/>
  <c r="V25" i="117"/>
  <c r="U25" i="117"/>
  <c r="T25" i="117"/>
  <c r="I25" i="117" s="1"/>
  <c r="S25" i="117"/>
  <c r="R25" i="117"/>
  <c r="O25" i="117"/>
  <c r="AE24" i="117"/>
  <c r="Z24" i="117"/>
  <c r="X24" i="117"/>
  <c r="W24" i="117"/>
  <c r="P24" i="117" s="1"/>
  <c r="Q24" i="117" s="1"/>
  <c r="V24" i="117"/>
  <c r="U24" i="117"/>
  <c r="T24" i="117"/>
  <c r="I24" i="117" s="1"/>
  <c r="S24" i="117"/>
  <c r="R24" i="117"/>
  <c r="O24" i="117"/>
  <c r="AE23" i="117"/>
  <c r="Z23" i="117"/>
  <c r="X23" i="117"/>
  <c r="W23" i="117"/>
  <c r="P23" i="117" s="1"/>
  <c r="Q23" i="117" s="1"/>
  <c r="V23" i="117"/>
  <c r="U23" i="117"/>
  <c r="T23" i="117"/>
  <c r="I23" i="117" s="1"/>
  <c r="S23" i="117"/>
  <c r="R23" i="117"/>
  <c r="O23" i="117"/>
  <c r="AE22" i="117"/>
  <c r="Z22" i="117"/>
  <c r="X22" i="117"/>
  <c r="W22" i="117"/>
  <c r="P22" i="117" s="1"/>
  <c r="Q22" i="117" s="1"/>
  <c r="V22" i="117"/>
  <c r="U22" i="117"/>
  <c r="T22" i="117"/>
  <c r="I22" i="117" s="1"/>
  <c r="S22" i="117"/>
  <c r="R22" i="117"/>
  <c r="O22" i="117"/>
  <c r="AE21" i="117"/>
  <c r="Z21" i="117"/>
  <c r="X21" i="117"/>
  <c r="W21" i="117"/>
  <c r="P21" i="117" s="1"/>
  <c r="Q21" i="117" s="1"/>
  <c r="V21" i="117"/>
  <c r="U21" i="117"/>
  <c r="T21" i="117"/>
  <c r="I21" i="117" s="1"/>
  <c r="S21" i="117"/>
  <c r="R21" i="117"/>
  <c r="O21" i="117"/>
  <c r="AE20" i="117"/>
  <c r="Z20" i="117"/>
  <c r="X20" i="117"/>
  <c r="W20" i="117"/>
  <c r="P20" i="117" s="1"/>
  <c r="Q20" i="117" s="1"/>
  <c r="V20" i="117"/>
  <c r="U20" i="117"/>
  <c r="T20" i="117"/>
  <c r="I20" i="117" s="1"/>
  <c r="S20" i="117"/>
  <c r="R20" i="117"/>
  <c r="O20" i="117"/>
  <c r="AE19" i="117"/>
  <c r="Z19" i="117"/>
  <c r="X19" i="117"/>
  <c r="W19" i="117"/>
  <c r="P19" i="117" s="1"/>
  <c r="Q19" i="117" s="1"/>
  <c r="V19" i="117"/>
  <c r="U19" i="117"/>
  <c r="T19" i="117"/>
  <c r="I19" i="117" s="1"/>
  <c r="S19" i="117"/>
  <c r="R19" i="117"/>
  <c r="O19" i="117"/>
  <c r="AE18" i="117"/>
  <c r="Z18" i="117"/>
  <c r="X18" i="117"/>
  <c r="W18" i="117"/>
  <c r="P18" i="117" s="1"/>
  <c r="Q18" i="117" s="1"/>
  <c r="V18" i="117"/>
  <c r="U18" i="117"/>
  <c r="T18" i="117"/>
  <c r="I18" i="117" s="1"/>
  <c r="S18" i="117"/>
  <c r="R18" i="117"/>
  <c r="O18" i="117"/>
  <c r="AE17" i="117"/>
  <c r="Z17" i="117"/>
  <c r="X17" i="117"/>
  <c r="W17" i="117"/>
  <c r="P17" i="117" s="1"/>
  <c r="Q17" i="117" s="1"/>
  <c r="V17" i="117"/>
  <c r="U17" i="117"/>
  <c r="T17" i="117"/>
  <c r="I17" i="117" s="1"/>
  <c r="S17" i="117"/>
  <c r="R17" i="117"/>
  <c r="O17" i="117"/>
  <c r="AE16" i="117"/>
  <c r="Z16" i="117"/>
  <c r="X16" i="117"/>
  <c r="W16" i="117"/>
  <c r="P16" i="117" s="1"/>
  <c r="Q16" i="117" s="1"/>
  <c r="V16" i="117"/>
  <c r="U16" i="117"/>
  <c r="T16" i="117"/>
  <c r="I16" i="117" s="1"/>
  <c r="S16" i="117"/>
  <c r="R16" i="117"/>
  <c r="O16" i="117"/>
  <c r="AE15" i="117"/>
  <c r="Z15" i="117"/>
  <c r="X15" i="117"/>
  <c r="W15" i="117"/>
  <c r="P15" i="117" s="1"/>
  <c r="Q15" i="117" s="1"/>
  <c r="V15" i="117"/>
  <c r="U15" i="117"/>
  <c r="T15" i="117"/>
  <c r="I15" i="117" s="1"/>
  <c r="S15" i="117"/>
  <c r="R15" i="117"/>
  <c r="O15" i="117"/>
  <c r="AE14" i="117"/>
  <c r="Z14" i="117"/>
  <c r="X14" i="117"/>
  <c r="W14" i="117"/>
  <c r="P14" i="117" s="1"/>
  <c r="Q14" i="117" s="1"/>
  <c r="V14" i="117"/>
  <c r="U14" i="117"/>
  <c r="T14" i="117"/>
  <c r="I14" i="117" s="1"/>
  <c r="S14" i="117"/>
  <c r="R14" i="117"/>
  <c r="O14" i="117"/>
  <c r="AE13" i="117"/>
  <c r="Z13" i="117"/>
  <c r="X13" i="117"/>
  <c r="W13" i="117"/>
  <c r="P13" i="117" s="1"/>
  <c r="Q13" i="117" s="1"/>
  <c r="V13" i="117"/>
  <c r="U13" i="117"/>
  <c r="T13" i="117"/>
  <c r="I13" i="117" s="1"/>
  <c r="S13" i="117"/>
  <c r="R13" i="117"/>
  <c r="O13" i="117"/>
  <c r="AE12" i="117"/>
  <c r="W12" i="117"/>
  <c r="P12" i="117" s="1"/>
  <c r="Q12" i="117" s="1"/>
  <c r="V12" i="117"/>
  <c r="U12" i="117"/>
  <c r="T12" i="117"/>
  <c r="I12" i="117" s="1"/>
  <c r="S12" i="117"/>
  <c r="R12" i="117"/>
  <c r="O12" i="117"/>
  <c r="AE11" i="117"/>
  <c r="W11" i="117"/>
  <c r="P11" i="117" s="1"/>
  <c r="Q11" i="117" s="1"/>
  <c r="V11" i="117"/>
  <c r="U11" i="117"/>
  <c r="T11" i="117"/>
  <c r="I11" i="117" s="1"/>
  <c r="S11" i="117"/>
  <c r="R11" i="117"/>
  <c r="O11" i="117"/>
  <c r="W10" i="117"/>
  <c r="P10" i="117" s="1"/>
  <c r="Q10" i="117" s="1"/>
  <c r="V10" i="117"/>
  <c r="U10" i="117"/>
  <c r="T10" i="117"/>
  <c r="I10" i="117" s="1"/>
  <c r="S10" i="117"/>
  <c r="R10" i="117"/>
  <c r="O10" i="117"/>
  <c r="O9" i="117"/>
  <c r="AJ6" i="117"/>
  <c r="AG4" i="117"/>
  <c r="AF4" i="117"/>
  <c r="AG3" i="117"/>
  <c r="AF3" i="117"/>
  <c r="AG2" i="117"/>
  <c r="AF2" i="117"/>
  <c r="AN1" i="117"/>
  <c r="AG1" i="117"/>
  <c r="V9" i="117" s="1"/>
  <c r="AF1" i="117"/>
  <c r="R9" i="117" s="1"/>
  <c r="Z35" i="116"/>
  <c r="X35" i="116"/>
  <c r="W35" i="116"/>
  <c r="P35" i="116" s="1"/>
  <c r="Q35" i="116" s="1"/>
  <c r="G35" i="116" s="1"/>
  <c r="V35" i="116"/>
  <c r="U35" i="116"/>
  <c r="T35" i="116"/>
  <c r="I35" i="116" s="1"/>
  <c r="S35" i="116"/>
  <c r="R35" i="116"/>
  <c r="O35" i="116"/>
  <c r="X34" i="116"/>
  <c r="W34" i="116"/>
  <c r="P34" i="116" s="1"/>
  <c r="Q34" i="116" s="1"/>
  <c r="V34" i="116"/>
  <c r="U34" i="116"/>
  <c r="T34" i="116"/>
  <c r="I34" i="116" s="1"/>
  <c r="S34" i="116"/>
  <c r="R34" i="116"/>
  <c r="O34" i="116"/>
  <c r="Z33" i="116"/>
  <c r="X33" i="116"/>
  <c r="W33" i="116"/>
  <c r="P33" i="116" s="1"/>
  <c r="Q33" i="116" s="1"/>
  <c r="V33" i="116"/>
  <c r="U33" i="116"/>
  <c r="T33" i="116"/>
  <c r="I33" i="116" s="1"/>
  <c r="S33" i="116"/>
  <c r="R33" i="116"/>
  <c r="O33" i="116"/>
  <c r="AE32" i="116"/>
  <c r="Z32" i="116"/>
  <c r="X32" i="116"/>
  <c r="W32" i="116"/>
  <c r="P32" i="116" s="1"/>
  <c r="Q32" i="116" s="1"/>
  <c r="V32" i="116"/>
  <c r="U32" i="116"/>
  <c r="T32" i="116"/>
  <c r="I32" i="116" s="1"/>
  <c r="S32" i="116"/>
  <c r="R32" i="116"/>
  <c r="O32" i="116"/>
  <c r="AE31" i="116"/>
  <c r="Z31" i="116"/>
  <c r="X31" i="116"/>
  <c r="W31" i="116"/>
  <c r="P31" i="116" s="1"/>
  <c r="Q31" i="116" s="1"/>
  <c r="V31" i="116"/>
  <c r="U31" i="116"/>
  <c r="T31" i="116"/>
  <c r="I31" i="116" s="1"/>
  <c r="S31" i="116"/>
  <c r="R31" i="116"/>
  <c r="O31" i="116"/>
  <c r="AE30" i="116"/>
  <c r="Z30" i="116"/>
  <c r="X30" i="116"/>
  <c r="W30" i="116"/>
  <c r="P30" i="116" s="1"/>
  <c r="Q30" i="116" s="1"/>
  <c r="V30" i="116"/>
  <c r="U30" i="116"/>
  <c r="T30" i="116"/>
  <c r="I30" i="116" s="1"/>
  <c r="S30" i="116"/>
  <c r="R30" i="116"/>
  <c r="O30" i="116"/>
  <c r="AE29" i="116"/>
  <c r="Z29" i="116"/>
  <c r="X29" i="116"/>
  <c r="W29" i="116"/>
  <c r="P29" i="116" s="1"/>
  <c r="Q29" i="116" s="1"/>
  <c r="V29" i="116"/>
  <c r="U29" i="116"/>
  <c r="T29" i="116"/>
  <c r="I29" i="116" s="1"/>
  <c r="S29" i="116"/>
  <c r="R29" i="116"/>
  <c r="O29" i="116"/>
  <c r="AE28" i="116"/>
  <c r="Z28" i="116"/>
  <c r="X28" i="116"/>
  <c r="W28" i="116"/>
  <c r="P28" i="116" s="1"/>
  <c r="Q28" i="116" s="1"/>
  <c r="V28" i="116"/>
  <c r="U28" i="116"/>
  <c r="T28" i="116"/>
  <c r="I28" i="116" s="1"/>
  <c r="S28" i="116"/>
  <c r="R28" i="116"/>
  <c r="O28" i="116"/>
  <c r="AE27" i="116"/>
  <c r="Z27" i="116"/>
  <c r="X27" i="116"/>
  <c r="W27" i="116"/>
  <c r="P27" i="116" s="1"/>
  <c r="Q27" i="116" s="1"/>
  <c r="V27" i="116"/>
  <c r="U27" i="116"/>
  <c r="T27" i="116"/>
  <c r="I27" i="116" s="1"/>
  <c r="S27" i="116"/>
  <c r="R27" i="116"/>
  <c r="O27" i="116"/>
  <c r="AE26" i="116"/>
  <c r="Z26" i="116"/>
  <c r="X26" i="116"/>
  <c r="W26" i="116"/>
  <c r="P26" i="116" s="1"/>
  <c r="Q26" i="116" s="1"/>
  <c r="V26" i="116"/>
  <c r="U26" i="116"/>
  <c r="T26" i="116"/>
  <c r="I26" i="116" s="1"/>
  <c r="S26" i="116"/>
  <c r="R26" i="116"/>
  <c r="O26" i="116"/>
  <c r="AE25" i="116"/>
  <c r="Z25" i="116"/>
  <c r="X25" i="116"/>
  <c r="W25" i="116"/>
  <c r="P25" i="116" s="1"/>
  <c r="Q25" i="116" s="1"/>
  <c r="V25" i="116"/>
  <c r="U25" i="116"/>
  <c r="T25" i="116"/>
  <c r="I25" i="116" s="1"/>
  <c r="S25" i="116"/>
  <c r="R25" i="116"/>
  <c r="O25" i="116"/>
  <c r="AE24" i="116"/>
  <c r="Z24" i="116"/>
  <c r="X24" i="116"/>
  <c r="W24" i="116"/>
  <c r="P24" i="116" s="1"/>
  <c r="Q24" i="116" s="1"/>
  <c r="V24" i="116"/>
  <c r="U24" i="116"/>
  <c r="T24" i="116"/>
  <c r="I24" i="116" s="1"/>
  <c r="S24" i="116"/>
  <c r="R24" i="116"/>
  <c r="O24" i="116"/>
  <c r="AE23" i="116"/>
  <c r="Z23" i="116"/>
  <c r="X23" i="116"/>
  <c r="W23" i="116"/>
  <c r="P23" i="116" s="1"/>
  <c r="Q23" i="116" s="1"/>
  <c r="V23" i="116"/>
  <c r="U23" i="116"/>
  <c r="T23" i="116"/>
  <c r="I23" i="116" s="1"/>
  <c r="S23" i="116"/>
  <c r="R23" i="116"/>
  <c r="O23" i="116"/>
  <c r="AE22" i="116"/>
  <c r="Z22" i="116"/>
  <c r="X22" i="116"/>
  <c r="W22" i="116"/>
  <c r="P22" i="116" s="1"/>
  <c r="Q22" i="116" s="1"/>
  <c r="V22" i="116"/>
  <c r="U22" i="116"/>
  <c r="T22" i="116"/>
  <c r="I22" i="116" s="1"/>
  <c r="S22" i="116"/>
  <c r="R22" i="116"/>
  <c r="O22" i="116"/>
  <c r="AE21" i="116"/>
  <c r="Z21" i="116"/>
  <c r="X21" i="116"/>
  <c r="W21" i="116"/>
  <c r="P21" i="116" s="1"/>
  <c r="Q21" i="116" s="1"/>
  <c r="V21" i="116"/>
  <c r="U21" i="116"/>
  <c r="T21" i="116"/>
  <c r="I21" i="116" s="1"/>
  <c r="S21" i="116"/>
  <c r="R21" i="116"/>
  <c r="O21" i="116"/>
  <c r="AE20" i="116"/>
  <c r="Z20" i="116"/>
  <c r="X20" i="116"/>
  <c r="W20" i="116"/>
  <c r="P20" i="116" s="1"/>
  <c r="Q20" i="116" s="1"/>
  <c r="V20" i="116"/>
  <c r="U20" i="116"/>
  <c r="T20" i="116"/>
  <c r="I20" i="116" s="1"/>
  <c r="S20" i="116"/>
  <c r="R20" i="116"/>
  <c r="O20" i="116"/>
  <c r="AE19" i="116"/>
  <c r="Z19" i="116"/>
  <c r="X19" i="116"/>
  <c r="W19" i="116"/>
  <c r="P19" i="116" s="1"/>
  <c r="Q19" i="116" s="1"/>
  <c r="V19" i="116"/>
  <c r="U19" i="116"/>
  <c r="T19" i="116"/>
  <c r="I19" i="116" s="1"/>
  <c r="S19" i="116"/>
  <c r="R19" i="116"/>
  <c r="O19" i="116"/>
  <c r="AE18" i="116"/>
  <c r="Z18" i="116"/>
  <c r="X18" i="116"/>
  <c r="W18" i="116"/>
  <c r="P18" i="116" s="1"/>
  <c r="Q18" i="116" s="1"/>
  <c r="V18" i="116"/>
  <c r="U18" i="116"/>
  <c r="T18" i="116"/>
  <c r="I18" i="116" s="1"/>
  <c r="S18" i="116"/>
  <c r="R18" i="116"/>
  <c r="O18" i="116"/>
  <c r="AE17" i="116"/>
  <c r="Z17" i="116"/>
  <c r="X17" i="116"/>
  <c r="W17" i="116"/>
  <c r="P17" i="116" s="1"/>
  <c r="Q17" i="116" s="1"/>
  <c r="V17" i="116"/>
  <c r="U17" i="116"/>
  <c r="T17" i="116"/>
  <c r="I17" i="116" s="1"/>
  <c r="S17" i="116"/>
  <c r="R17" i="116"/>
  <c r="O17" i="116"/>
  <c r="AE16" i="116"/>
  <c r="Z16" i="116"/>
  <c r="X16" i="116"/>
  <c r="W16" i="116"/>
  <c r="P16" i="116" s="1"/>
  <c r="Q16" i="116" s="1"/>
  <c r="V16" i="116"/>
  <c r="U16" i="116"/>
  <c r="T16" i="116"/>
  <c r="I16" i="116" s="1"/>
  <c r="S16" i="116"/>
  <c r="R16" i="116"/>
  <c r="O16" i="116"/>
  <c r="AE15" i="116"/>
  <c r="Z15" i="116"/>
  <c r="X15" i="116"/>
  <c r="W15" i="116"/>
  <c r="P15" i="116" s="1"/>
  <c r="Q15" i="116" s="1"/>
  <c r="V15" i="116"/>
  <c r="U15" i="116"/>
  <c r="T15" i="116"/>
  <c r="I15" i="116" s="1"/>
  <c r="S15" i="116"/>
  <c r="R15" i="116"/>
  <c r="O15" i="116"/>
  <c r="AE14" i="116"/>
  <c r="Z14" i="116"/>
  <c r="X14" i="116"/>
  <c r="W14" i="116"/>
  <c r="P14" i="116" s="1"/>
  <c r="Q14" i="116" s="1"/>
  <c r="V14" i="116"/>
  <c r="U14" i="116"/>
  <c r="T14" i="116"/>
  <c r="I14" i="116" s="1"/>
  <c r="S14" i="116"/>
  <c r="R14" i="116"/>
  <c r="O14" i="116"/>
  <c r="AE13" i="116"/>
  <c r="Z13" i="116"/>
  <c r="X13" i="116"/>
  <c r="W13" i="116"/>
  <c r="P13" i="116" s="1"/>
  <c r="Q13" i="116" s="1"/>
  <c r="V13" i="116"/>
  <c r="U13" i="116"/>
  <c r="T13" i="116"/>
  <c r="I13" i="116" s="1"/>
  <c r="S13" i="116"/>
  <c r="R13" i="116"/>
  <c r="O13" i="116"/>
  <c r="AE12" i="116"/>
  <c r="W12" i="116"/>
  <c r="P12" i="116" s="1"/>
  <c r="Q12" i="116" s="1"/>
  <c r="V12" i="116"/>
  <c r="U12" i="116"/>
  <c r="T12" i="116"/>
  <c r="I12" i="116" s="1"/>
  <c r="S12" i="116"/>
  <c r="R12" i="116"/>
  <c r="O12" i="116"/>
  <c r="AE11" i="116"/>
  <c r="W11" i="116"/>
  <c r="P11" i="116" s="1"/>
  <c r="Q11" i="116" s="1"/>
  <c r="V11" i="116"/>
  <c r="U11" i="116"/>
  <c r="T11" i="116"/>
  <c r="I11" i="116" s="1"/>
  <c r="S11" i="116"/>
  <c r="R11" i="116"/>
  <c r="O11" i="116"/>
  <c r="W10" i="116"/>
  <c r="P10" i="116" s="1"/>
  <c r="Q10" i="116" s="1"/>
  <c r="V10" i="116"/>
  <c r="U10" i="116"/>
  <c r="T10" i="116"/>
  <c r="I10" i="116" s="1"/>
  <c r="S10" i="116"/>
  <c r="R10" i="116"/>
  <c r="O10" i="116"/>
  <c r="O9" i="116"/>
  <c r="AJ6" i="116"/>
  <c r="AG4" i="116"/>
  <c r="AF4" i="116"/>
  <c r="AG3" i="116"/>
  <c r="AF3" i="116"/>
  <c r="AG2" i="116"/>
  <c r="AF2" i="116"/>
  <c r="AN1" i="116"/>
  <c r="AG1" i="116"/>
  <c r="V9" i="116" s="1"/>
  <c r="AF1" i="116"/>
  <c r="R9" i="116" s="1"/>
  <c r="Z35" i="115"/>
  <c r="X35" i="115"/>
  <c r="W35" i="115"/>
  <c r="P35" i="115" s="1"/>
  <c r="Q35" i="115" s="1"/>
  <c r="G35" i="115" s="1"/>
  <c r="V35" i="115"/>
  <c r="U35" i="115"/>
  <c r="T35" i="115"/>
  <c r="I35" i="115" s="1"/>
  <c r="S35" i="115"/>
  <c r="R35" i="115"/>
  <c r="O35" i="115"/>
  <c r="X34" i="115"/>
  <c r="W34" i="115"/>
  <c r="P34" i="115" s="1"/>
  <c r="Q34" i="115" s="1"/>
  <c r="V34" i="115"/>
  <c r="U34" i="115"/>
  <c r="T34" i="115"/>
  <c r="I34" i="115" s="1"/>
  <c r="S34" i="115"/>
  <c r="R34" i="115"/>
  <c r="O34" i="115"/>
  <c r="Z33" i="115"/>
  <c r="X33" i="115"/>
  <c r="W33" i="115"/>
  <c r="P33" i="115" s="1"/>
  <c r="Q33" i="115" s="1"/>
  <c r="V33" i="115"/>
  <c r="U33" i="115"/>
  <c r="T33" i="115"/>
  <c r="I33" i="115" s="1"/>
  <c r="S33" i="115"/>
  <c r="R33" i="115"/>
  <c r="O33" i="115"/>
  <c r="AE32" i="115"/>
  <c r="Z32" i="115"/>
  <c r="X32" i="115"/>
  <c r="W32" i="115"/>
  <c r="P32" i="115" s="1"/>
  <c r="Q32" i="115" s="1"/>
  <c r="V32" i="115"/>
  <c r="U32" i="115"/>
  <c r="T32" i="115"/>
  <c r="I32" i="115" s="1"/>
  <c r="S32" i="115"/>
  <c r="R32" i="115"/>
  <c r="O32" i="115"/>
  <c r="AE31" i="115"/>
  <c r="Z31" i="115"/>
  <c r="X31" i="115"/>
  <c r="W31" i="115"/>
  <c r="P31" i="115" s="1"/>
  <c r="Q31" i="115" s="1"/>
  <c r="V31" i="115"/>
  <c r="U31" i="115"/>
  <c r="T31" i="115"/>
  <c r="I31" i="115" s="1"/>
  <c r="S31" i="115"/>
  <c r="R31" i="115"/>
  <c r="O31" i="115"/>
  <c r="AE30" i="115"/>
  <c r="Z30" i="115"/>
  <c r="X30" i="115"/>
  <c r="W30" i="115"/>
  <c r="P30" i="115" s="1"/>
  <c r="Q30" i="115" s="1"/>
  <c r="V30" i="115"/>
  <c r="U30" i="115"/>
  <c r="T30" i="115"/>
  <c r="I30" i="115" s="1"/>
  <c r="S30" i="115"/>
  <c r="R30" i="115"/>
  <c r="O30" i="115"/>
  <c r="AE29" i="115"/>
  <c r="Z29" i="115"/>
  <c r="X29" i="115"/>
  <c r="W29" i="115"/>
  <c r="P29" i="115" s="1"/>
  <c r="Q29" i="115" s="1"/>
  <c r="V29" i="115"/>
  <c r="U29" i="115"/>
  <c r="T29" i="115"/>
  <c r="I29" i="115" s="1"/>
  <c r="S29" i="115"/>
  <c r="R29" i="115"/>
  <c r="O29" i="115"/>
  <c r="AE28" i="115"/>
  <c r="Z28" i="115"/>
  <c r="X28" i="115"/>
  <c r="W28" i="115"/>
  <c r="P28" i="115" s="1"/>
  <c r="Q28" i="115" s="1"/>
  <c r="V28" i="115"/>
  <c r="U28" i="115"/>
  <c r="T28" i="115"/>
  <c r="I28" i="115" s="1"/>
  <c r="S28" i="115"/>
  <c r="R28" i="115"/>
  <c r="O28" i="115"/>
  <c r="AE27" i="115"/>
  <c r="Z27" i="115"/>
  <c r="X27" i="115"/>
  <c r="W27" i="115"/>
  <c r="P27" i="115" s="1"/>
  <c r="Q27" i="115" s="1"/>
  <c r="V27" i="115"/>
  <c r="U27" i="115"/>
  <c r="T27" i="115"/>
  <c r="I27" i="115" s="1"/>
  <c r="S27" i="115"/>
  <c r="R27" i="115"/>
  <c r="O27" i="115"/>
  <c r="AE26" i="115"/>
  <c r="Z26" i="115"/>
  <c r="X26" i="115"/>
  <c r="W26" i="115"/>
  <c r="P26" i="115" s="1"/>
  <c r="Q26" i="115" s="1"/>
  <c r="V26" i="115"/>
  <c r="U26" i="115"/>
  <c r="T26" i="115"/>
  <c r="I26" i="115" s="1"/>
  <c r="S26" i="115"/>
  <c r="R26" i="115"/>
  <c r="O26" i="115"/>
  <c r="AE25" i="115"/>
  <c r="Z25" i="115"/>
  <c r="X25" i="115"/>
  <c r="W25" i="115"/>
  <c r="P25" i="115" s="1"/>
  <c r="Q25" i="115" s="1"/>
  <c r="V25" i="115"/>
  <c r="U25" i="115"/>
  <c r="T25" i="115"/>
  <c r="I25" i="115" s="1"/>
  <c r="S25" i="115"/>
  <c r="R25" i="115"/>
  <c r="O25" i="115"/>
  <c r="AE24" i="115"/>
  <c r="Z24" i="115"/>
  <c r="X24" i="115"/>
  <c r="W24" i="115"/>
  <c r="P24" i="115" s="1"/>
  <c r="Q24" i="115" s="1"/>
  <c r="V24" i="115"/>
  <c r="U24" i="115"/>
  <c r="T24" i="115"/>
  <c r="I24" i="115" s="1"/>
  <c r="S24" i="115"/>
  <c r="R24" i="115"/>
  <c r="O24" i="115"/>
  <c r="AE23" i="115"/>
  <c r="Z23" i="115"/>
  <c r="X23" i="115"/>
  <c r="W23" i="115"/>
  <c r="P23" i="115" s="1"/>
  <c r="Q23" i="115" s="1"/>
  <c r="V23" i="115"/>
  <c r="U23" i="115"/>
  <c r="T23" i="115"/>
  <c r="I23" i="115" s="1"/>
  <c r="S23" i="115"/>
  <c r="R23" i="115"/>
  <c r="O23" i="115"/>
  <c r="AE22" i="115"/>
  <c r="Z22" i="115"/>
  <c r="X22" i="115"/>
  <c r="W22" i="115"/>
  <c r="P22" i="115" s="1"/>
  <c r="Q22" i="115" s="1"/>
  <c r="V22" i="115"/>
  <c r="U22" i="115"/>
  <c r="T22" i="115"/>
  <c r="I22" i="115" s="1"/>
  <c r="S22" i="115"/>
  <c r="R22" i="115"/>
  <c r="O22" i="115"/>
  <c r="AE21" i="115"/>
  <c r="Z21" i="115"/>
  <c r="X21" i="115"/>
  <c r="W21" i="115"/>
  <c r="P21" i="115" s="1"/>
  <c r="Q21" i="115" s="1"/>
  <c r="V21" i="115"/>
  <c r="U21" i="115"/>
  <c r="T21" i="115"/>
  <c r="I21" i="115" s="1"/>
  <c r="S21" i="115"/>
  <c r="R21" i="115"/>
  <c r="O21" i="115"/>
  <c r="AE20" i="115"/>
  <c r="Z20" i="115"/>
  <c r="X20" i="115"/>
  <c r="W20" i="115"/>
  <c r="P20" i="115" s="1"/>
  <c r="Q20" i="115" s="1"/>
  <c r="V20" i="115"/>
  <c r="U20" i="115"/>
  <c r="T20" i="115"/>
  <c r="I20" i="115" s="1"/>
  <c r="S20" i="115"/>
  <c r="R20" i="115"/>
  <c r="O20" i="115"/>
  <c r="AE19" i="115"/>
  <c r="Z19" i="115"/>
  <c r="X19" i="115"/>
  <c r="W19" i="115"/>
  <c r="P19" i="115" s="1"/>
  <c r="Q19" i="115" s="1"/>
  <c r="V19" i="115"/>
  <c r="U19" i="115"/>
  <c r="T19" i="115"/>
  <c r="I19" i="115" s="1"/>
  <c r="S19" i="115"/>
  <c r="R19" i="115"/>
  <c r="O19" i="115"/>
  <c r="AE18" i="115"/>
  <c r="Z18" i="115"/>
  <c r="X18" i="115"/>
  <c r="W18" i="115"/>
  <c r="P18" i="115" s="1"/>
  <c r="Q18" i="115" s="1"/>
  <c r="V18" i="115"/>
  <c r="U18" i="115"/>
  <c r="T18" i="115"/>
  <c r="I18" i="115" s="1"/>
  <c r="S18" i="115"/>
  <c r="R18" i="115"/>
  <c r="O18" i="115"/>
  <c r="AE17" i="115"/>
  <c r="Z17" i="115"/>
  <c r="X17" i="115"/>
  <c r="W17" i="115"/>
  <c r="P17" i="115" s="1"/>
  <c r="Q17" i="115" s="1"/>
  <c r="V17" i="115"/>
  <c r="U17" i="115"/>
  <c r="T17" i="115"/>
  <c r="I17" i="115" s="1"/>
  <c r="S17" i="115"/>
  <c r="R17" i="115"/>
  <c r="O17" i="115"/>
  <c r="AE16" i="115"/>
  <c r="Z16" i="115"/>
  <c r="X16" i="115"/>
  <c r="W16" i="115"/>
  <c r="P16" i="115" s="1"/>
  <c r="Q16" i="115" s="1"/>
  <c r="V16" i="115"/>
  <c r="U16" i="115"/>
  <c r="T16" i="115"/>
  <c r="I16" i="115" s="1"/>
  <c r="S16" i="115"/>
  <c r="R16" i="115"/>
  <c r="O16" i="115"/>
  <c r="AE15" i="115"/>
  <c r="Z15" i="115"/>
  <c r="X15" i="115"/>
  <c r="W15" i="115"/>
  <c r="P15" i="115" s="1"/>
  <c r="Q15" i="115" s="1"/>
  <c r="V15" i="115"/>
  <c r="U15" i="115"/>
  <c r="T15" i="115"/>
  <c r="I15" i="115" s="1"/>
  <c r="S15" i="115"/>
  <c r="R15" i="115"/>
  <c r="O15" i="115"/>
  <c r="AE14" i="115"/>
  <c r="Z14" i="115"/>
  <c r="X14" i="115"/>
  <c r="W14" i="115"/>
  <c r="P14" i="115" s="1"/>
  <c r="Q14" i="115" s="1"/>
  <c r="V14" i="115"/>
  <c r="U14" i="115"/>
  <c r="T14" i="115"/>
  <c r="I14" i="115" s="1"/>
  <c r="S14" i="115"/>
  <c r="R14" i="115"/>
  <c r="O14" i="115"/>
  <c r="AE13" i="115"/>
  <c r="Z13" i="115"/>
  <c r="X13" i="115"/>
  <c r="W13" i="115"/>
  <c r="P13" i="115" s="1"/>
  <c r="Q13" i="115" s="1"/>
  <c r="V13" i="115"/>
  <c r="U13" i="115"/>
  <c r="T13" i="115"/>
  <c r="I13" i="115" s="1"/>
  <c r="S13" i="115"/>
  <c r="R13" i="115"/>
  <c r="O13" i="115"/>
  <c r="AE12" i="115"/>
  <c r="W12" i="115"/>
  <c r="P12" i="115" s="1"/>
  <c r="Q12" i="115" s="1"/>
  <c r="V12" i="115"/>
  <c r="U12" i="115"/>
  <c r="T12" i="115"/>
  <c r="I12" i="115" s="1"/>
  <c r="S12" i="115"/>
  <c r="R12" i="115"/>
  <c r="O12" i="115"/>
  <c r="AE11" i="115"/>
  <c r="W11" i="115"/>
  <c r="P11" i="115" s="1"/>
  <c r="Q11" i="115" s="1"/>
  <c r="G11" i="115" s="1"/>
  <c r="V11" i="115"/>
  <c r="U11" i="115"/>
  <c r="T11" i="115"/>
  <c r="I11" i="115" s="1"/>
  <c r="S11" i="115"/>
  <c r="R11" i="115"/>
  <c r="O11" i="115"/>
  <c r="W10" i="115"/>
  <c r="P10" i="115" s="1"/>
  <c r="Q10" i="115" s="1"/>
  <c r="V10" i="115"/>
  <c r="U10" i="115"/>
  <c r="T10" i="115"/>
  <c r="I10" i="115" s="1"/>
  <c r="S10" i="115"/>
  <c r="R10" i="115"/>
  <c r="O10" i="115"/>
  <c r="O9" i="115"/>
  <c r="AJ6" i="115"/>
  <c r="AG4" i="115"/>
  <c r="AF4" i="115"/>
  <c r="AG3" i="115"/>
  <c r="AF3" i="115"/>
  <c r="AG2" i="115"/>
  <c r="AF2" i="115"/>
  <c r="AN1" i="115"/>
  <c r="AG1" i="115"/>
  <c r="V9" i="115" s="1"/>
  <c r="AF1" i="115"/>
  <c r="R9" i="115" s="1"/>
  <c r="Z35" i="114"/>
  <c r="X35" i="114"/>
  <c r="W35" i="114"/>
  <c r="P35" i="114" s="1"/>
  <c r="Q35" i="114" s="1"/>
  <c r="G35" i="114" s="1"/>
  <c r="V35" i="114"/>
  <c r="U35" i="114"/>
  <c r="T35" i="114"/>
  <c r="I35" i="114" s="1"/>
  <c r="S35" i="114"/>
  <c r="R35" i="114"/>
  <c r="O35" i="114"/>
  <c r="X34" i="114"/>
  <c r="W34" i="114"/>
  <c r="P34" i="114" s="1"/>
  <c r="Q34" i="114" s="1"/>
  <c r="V34" i="114"/>
  <c r="U34" i="114"/>
  <c r="T34" i="114"/>
  <c r="I34" i="114" s="1"/>
  <c r="S34" i="114"/>
  <c r="R34" i="114"/>
  <c r="O34" i="114"/>
  <c r="Z33" i="114"/>
  <c r="X33" i="114"/>
  <c r="W33" i="114"/>
  <c r="P33" i="114" s="1"/>
  <c r="Q33" i="114" s="1"/>
  <c r="V33" i="114"/>
  <c r="U33" i="114"/>
  <c r="T33" i="114"/>
  <c r="I33" i="114" s="1"/>
  <c r="S33" i="114"/>
  <c r="R33" i="114"/>
  <c r="O33" i="114"/>
  <c r="AE32" i="114"/>
  <c r="Z32" i="114"/>
  <c r="X32" i="114"/>
  <c r="W32" i="114"/>
  <c r="P32" i="114" s="1"/>
  <c r="Q32" i="114" s="1"/>
  <c r="V32" i="114"/>
  <c r="U32" i="114"/>
  <c r="T32" i="114"/>
  <c r="I32" i="114" s="1"/>
  <c r="S32" i="114"/>
  <c r="R32" i="114"/>
  <c r="O32" i="114"/>
  <c r="AE31" i="114"/>
  <c r="Z31" i="114"/>
  <c r="X31" i="114"/>
  <c r="W31" i="114"/>
  <c r="P31" i="114" s="1"/>
  <c r="Q31" i="114" s="1"/>
  <c r="V31" i="114"/>
  <c r="U31" i="114"/>
  <c r="T31" i="114"/>
  <c r="I31" i="114" s="1"/>
  <c r="S31" i="114"/>
  <c r="R31" i="114"/>
  <c r="O31" i="114"/>
  <c r="AE30" i="114"/>
  <c r="Z30" i="114"/>
  <c r="X30" i="114"/>
  <c r="W30" i="114"/>
  <c r="P30" i="114" s="1"/>
  <c r="Q30" i="114" s="1"/>
  <c r="V30" i="114"/>
  <c r="U30" i="114"/>
  <c r="T30" i="114"/>
  <c r="I30" i="114" s="1"/>
  <c r="S30" i="114"/>
  <c r="R30" i="114"/>
  <c r="O30" i="114"/>
  <c r="AE29" i="114"/>
  <c r="Z29" i="114"/>
  <c r="X29" i="114"/>
  <c r="W29" i="114"/>
  <c r="P29" i="114" s="1"/>
  <c r="Q29" i="114" s="1"/>
  <c r="V29" i="114"/>
  <c r="U29" i="114"/>
  <c r="T29" i="114"/>
  <c r="I29" i="114" s="1"/>
  <c r="S29" i="114"/>
  <c r="R29" i="114"/>
  <c r="O29" i="114"/>
  <c r="AE28" i="114"/>
  <c r="Z28" i="114"/>
  <c r="X28" i="114"/>
  <c r="W28" i="114"/>
  <c r="P28" i="114" s="1"/>
  <c r="Q28" i="114" s="1"/>
  <c r="V28" i="114"/>
  <c r="U28" i="114"/>
  <c r="T28" i="114"/>
  <c r="I28" i="114" s="1"/>
  <c r="S28" i="114"/>
  <c r="R28" i="114"/>
  <c r="O28" i="114"/>
  <c r="AE27" i="114"/>
  <c r="Z27" i="114"/>
  <c r="X27" i="114"/>
  <c r="W27" i="114"/>
  <c r="P27" i="114" s="1"/>
  <c r="Q27" i="114" s="1"/>
  <c r="V27" i="114"/>
  <c r="U27" i="114"/>
  <c r="T27" i="114"/>
  <c r="I27" i="114" s="1"/>
  <c r="S27" i="114"/>
  <c r="R27" i="114"/>
  <c r="O27" i="114"/>
  <c r="AE26" i="114"/>
  <c r="Z26" i="114"/>
  <c r="X26" i="114"/>
  <c r="W26" i="114"/>
  <c r="P26" i="114" s="1"/>
  <c r="Q26" i="114" s="1"/>
  <c r="V26" i="114"/>
  <c r="U26" i="114"/>
  <c r="T26" i="114"/>
  <c r="I26" i="114" s="1"/>
  <c r="S26" i="114"/>
  <c r="R26" i="114"/>
  <c r="O26" i="114"/>
  <c r="AE25" i="114"/>
  <c r="Z25" i="114"/>
  <c r="X25" i="114"/>
  <c r="W25" i="114"/>
  <c r="P25" i="114" s="1"/>
  <c r="Q25" i="114" s="1"/>
  <c r="V25" i="114"/>
  <c r="U25" i="114"/>
  <c r="T25" i="114"/>
  <c r="I25" i="114" s="1"/>
  <c r="S25" i="114"/>
  <c r="R25" i="114"/>
  <c r="O25" i="114"/>
  <c r="AE24" i="114"/>
  <c r="Z24" i="114"/>
  <c r="X24" i="114"/>
  <c r="W24" i="114"/>
  <c r="P24" i="114" s="1"/>
  <c r="Q24" i="114" s="1"/>
  <c r="V24" i="114"/>
  <c r="U24" i="114"/>
  <c r="T24" i="114"/>
  <c r="I24" i="114" s="1"/>
  <c r="S24" i="114"/>
  <c r="R24" i="114"/>
  <c r="O24" i="114"/>
  <c r="AE23" i="114"/>
  <c r="Z23" i="114"/>
  <c r="X23" i="114"/>
  <c r="W23" i="114"/>
  <c r="P23" i="114" s="1"/>
  <c r="Q23" i="114" s="1"/>
  <c r="V23" i="114"/>
  <c r="U23" i="114"/>
  <c r="T23" i="114"/>
  <c r="I23" i="114" s="1"/>
  <c r="S23" i="114"/>
  <c r="R23" i="114"/>
  <c r="O23" i="114"/>
  <c r="AE22" i="114"/>
  <c r="Z22" i="114"/>
  <c r="X22" i="114"/>
  <c r="W22" i="114"/>
  <c r="P22" i="114" s="1"/>
  <c r="Q22" i="114" s="1"/>
  <c r="V22" i="114"/>
  <c r="U22" i="114"/>
  <c r="T22" i="114"/>
  <c r="I22" i="114" s="1"/>
  <c r="S22" i="114"/>
  <c r="R22" i="114"/>
  <c r="O22" i="114"/>
  <c r="AE21" i="114"/>
  <c r="Z21" i="114"/>
  <c r="X21" i="114"/>
  <c r="W21" i="114"/>
  <c r="P21" i="114" s="1"/>
  <c r="Q21" i="114" s="1"/>
  <c r="V21" i="114"/>
  <c r="U21" i="114"/>
  <c r="T21" i="114"/>
  <c r="I21" i="114" s="1"/>
  <c r="S21" i="114"/>
  <c r="R21" i="114"/>
  <c r="O21" i="114"/>
  <c r="AE20" i="114"/>
  <c r="Z20" i="114"/>
  <c r="X20" i="114"/>
  <c r="W20" i="114"/>
  <c r="P20" i="114" s="1"/>
  <c r="Q20" i="114" s="1"/>
  <c r="V20" i="114"/>
  <c r="U20" i="114"/>
  <c r="T20" i="114"/>
  <c r="I20" i="114" s="1"/>
  <c r="S20" i="114"/>
  <c r="R20" i="114"/>
  <c r="O20" i="114"/>
  <c r="AE19" i="114"/>
  <c r="Z19" i="114"/>
  <c r="X19" i="114"/>
  <c r="W19" i="114"/>
  <c r="P19" i="114" s="1"/>
  <c r="Q19" i="114" s="1"/>
  <c r="V19" i="114"/>
  <c r="U19" i="114"/>
  <c r="T19" i="114"/>
  <c r="I19" i="114" s="1"/>
  <c r="S19" i="114"/>
  <c r="R19" i="114"/>
  <c r="O19" i="114"/>
  <c r="AE18" i="114"/>
  <c r="Z18" i="114"/>
  <c r="X18" i="114"/>
  <c r="W18" i="114"/>
  <c r="P18" i="114" s="1"/>
  <c r="Q18" i="114" s="1"/>
  <c r="V18" i="114"/>
  <c r="U18" i="114"/>
  <c r="T18" i="114"/>
  <c r="I18" i="114" s="1"/>
  <c r="S18" i="114"/>
  <c r="R18" i="114"/>
  <c r="O18" i="114"/>
  <c r="AE17" i="114"/>
  <c r="Z17" i="114"/>
  <c r="X17" i="114"/>
  <c r="W17" i="114"/>
  <c r="P17" i="114" s="1"/>
  <c r="Q17" i="114" s="1"/>
  <c r="V17" i="114"/>
  <c r="U17" i="114"/>
  <c r="T17" i="114"/>
  <c r="I17" i="114" s="1"/>
  <c r="S17" i="114"/>
  <c r="R17" i="114"/>
  <c r="O17" i="114"/>
  <c r="AE16" i="114"/>
  <c r="Z16" i="114"/>
  <c r="X16" i="114"/>
  <c r="W16" i="114"/>
  <c r="P16" i="114" s="1"/>
  <c r="Q16" i="114" s="1"/>
  <c r="V16" i="114"/>
  <c r="U16" i="114"/>
  <c r="T16" i="114"/>
  <c r="I16" i="114" s="1"/>
  <c r="S16" i="114"/>
  <c r="R16" i="114"/>
  <c r="O16" i="114"/>
  <c r="AE15" i="114"/>
  <c r="Z15" i="114"/>
  <c r="X15" i="114"/>
  <c r="W15" i="114"/>
  <c r="P15" i="114" s="1"/>
  <c r="Q15" i="114" s="1"/>
  <c r="V15" i="114"/>
  <c r="U15" i="114"/>
  <c r="T15" i="114"/>
  <c r="I15" i="114" s="1"/>
  <c r="S15" i="114"/>
  <c r="R15" i="114"/>
  <c r="O15" i="114"/>
  <c r="AE14" i="114"/>
  <c r="Z14" i="114"/>
  <c r="X14" i="114"/>
  <c r="W14" i="114"/>
  <c r="P14" i="114" s="1"/>
  <c r="Q14" i="114" s="1"/>
  <c r="V14" i="114"/>
  <c r="U14" i="114"/>
  <c r="T14" i="114"/>
  <c r="I14" i="114" s="1"/>
  <c r="S14" i="114"/>
  <c r="R14" i="114"/>
  <c r="O14" i="114"/>
  <c r="AE13" i="114"/>
  <c r="Z13" i="114"/>
  <c r="X13" i="114"/>
  <c r="V13" i="114"/>
  <c r="U13" i="114"/>
  <c r="T13" i="114"/>
  <c r="I13" i="114" s="1"/>
  <c r="S13" i="114"/>
  <c r="R13" i="114"/>
  <c r="W13" i="114" s="1"/>
  <c r="P13" i="114" s="1"/>
  <c r="Q13" i="114" s="1"/>
  <c r="O13" i="114"/>
  <c r="AE12" i="114"/>
  <c r="V12" i="114"/>
  <c r="U12" i="114"/>
  <c r="T12" i="114"/>
  <c r="I12" i="114" s="1"/>
  <c r="S12" i="114"/>
  <c r="R12" i="114"/>
  <c r="W12" i="114" s="1"/>
  <c r="P12" i="114" s="1"/>
  <c r="Q12" i="114" s="1"/>
  <c r="O12" i="114"/>
  <c r="AE11" i="114"/>
  <c r="V11" i="114"/>
  <c r="U11" i="114"/>
  <c r="T11" i="114"/>
  <c r="I11" i="114" s="1"/>
  <c r="S11" i="114"/>
  <c r="R11" i="114"/>
  <c r="W11" i="114" s="1"/>
  <c r="P11" i="114" s="1"/>
  <c r="Q11" i="114" s="1"/>
  <c r="O11" i="114"/>
  <c r="W10" i="114"/>
  <c r="P10" i="114" s="1"/>
  <c r="Q10" i="114" s="1"/>
  <c r="V10" i="114"/>
  <c r="U10" i="114"/>
  <c r="T10" i="114"/>
  <c r="I10" i="114" s="1"/>
  <c r="S10" i="114"/>
  <c r="R10" i="114"/>
  <c r="O10" i="114"/>
  <c r="O9" i="114"/>
  <c r="AJ6" i="114"/>
  <c r="AG4" i="114"/>
  <c r="AF4" i="114"/>
  <c r="AG3" i="114"/>
  <c r="AF3" i="114"/>
  <c r="AG2" i="114"/>
  <c r="AF2" i="114"/>
  <c r="AN1" i="114"/>
  <c r="AG1" i="114"/>
  <c r="V9" i="114" s="1"/>
  <c r="AF1" i="114"/>
  <c r="R9" i="114" s="1"/>
  <c r="AE32" i="85"/>
  <c r="AE31" i="85"/>
  <c r="AE30" i="85"/>
  <c r="AE29" i="85"/>
  <c r="AE28" i="85"/>
  <c r="AE27" i="85"/>
  <c r="AE26" i="85"/>
  <c r="AE25" i="85"/>
  <c r="AE24" i="85"/>
  <c r="AE23" i="85"/>
  <c r="AE22" i="85"/>
  <c r="AE21" i="85"/>
  <c r="AE20" i="85"/>
  <c r="AE19" i="85"/>
  <c r="AE18" i="85"/>
  <c r="AE17" i="85"/>
  <c r="AE16" i="85"/>
  <c r="AE15" i="85"/>
  <c r="AE14" i="85"/>
  <c r="AE13" i="85"/>
  <c r="AE12" i="85"/>
  <c r="AE11" i="85"/>
  <c r="AF32" i="84"/>
  <c r="AF31" i="84"/>
  <c r="AF30" i="84"/>
  <c r="AF29" i="84"/>
  <c r="AF28" i="84"/>
  <c r="AF27" i="84"/>
  <c r="AF26" i="84"/>
  <c r="AF25" i="84"/>
  <c r="AF24" i="84"/>
  <c r="AF23" i="84"/>
  <c r="AF22" i="84"/>
  <c r="AF21" i="84"/>
  <c r="AF20" i="84"/>
  <c r="AF19" i="84"/>
  <c r="AF18" i="84"/>
  <c r="AF17" i="84"/>
  <c r="AF16" i="84"/>
  <c r="AF15" i="84"/>
  <c r="AF14" i="84"/>
  <c r="AF13" i="84"/>
  <c r="AF12" i="84"/>
  <c r="AF11" i="84"/>
  <c r="AF32" i="83"/>
  <c r="AF31" i="83"/>
  <c r="AF30" i="83"/>
  <c r="AF29" i="83"/>
  <c r="AF28" i="83"/>
  <c r="AF27" i="83"/>
  <c r="AF26" i="83"/>
  <c r="AF25" i="83"/>
  <c r="AF24" i="83"/>
  <c r="AF23" i="83"/>
  <c r="AF22" i="83"/>
  <c r="AF21" i="83"/>
  <c r="AF20" i="83"/>
  <c r="AF19" i="83"/>
  <c r="AF18" i="83"/>
  <c r="AF17" i="83"/>
  <c r="AF16" i="83"/>
  <c r="AF15" i="83"/>
  <c r="AF14" i="83"/>
  <c r="AF13" i="83"/>
  <c r="AF12" i="83"/>
  <c r="AF11" i="83"/>
  <c r="AF32" i="82"/>
  <c r="AF31" i="82"/>
  <c r="AF30" i="82"/>
  <c r="AF29" i="82"/>
  <c r="AF28" i="82"/>
  <c r="AF27" i="82"/>
  <c r="AF26" i="82"/>
  <c r="AF25" i="82"/>
  <c r="AF24" i="82"/>
  <c r="AF23" i="82"/>
  <c r="AF22" i="82"/>
  <c r="AF21" i="82"/>
  <c r="AF20" i="82"/>
  <c r="AF19" i="82"/>
  <c r="AF18" i="82"/>
  <c r="AF17" i="82"/>
  <c r="AF16" i="82"/>
  <c r="AF15" i="82"/>
  <c r="AF14" i="82"/>
  <c r="AF13" i="82"/>
  <c r="AF12" i="82"/>
  <c r="AF11" i="82"/>
  <c r="AF32" i="81"/>
  <c r="AF31" i="81"/>
  <c r="AF30" i="81"/>
  <c r="AF29" i="81"/>
  <c r="AF28" i="81"/>
  <c r="AF27" i="81"/>
  <c r="AF26" i="81"/>
  <c r="AF25" i="81"/>
  <c r="AF24" i="81"/>
  <c r="AF23" i="81"/>
  <c r="AF22" i="81"/>
  <c r="AF21" i="81"/>
  <c r="AF20" i="81"/>
  <c r="AF19" i="81"/>
  <c r="AF18" i="81"/>
  <c r="AF17" i="81"/>
  <c r="AF16" i="81"/>
  <c r="AF15" i="81"/>
  <c r="AF14" i="81"/>
  <c r="AF13" i="81"/>
  <c r="AF12" i="81"/>
  <c r="AF11" i="81"/>
  <c r="AF32" i="80"/>
  <c r="AF31" i="80"/>
  <c r="AF30" i="80"/>
  <c r="AF29" i="80"/>
  <c r="AF28" i="80"/>
  <c r="AF27" i="80"/>
  <c r="AF26" i="80"/>
  <c r="AF25" i="80"/>
  <c r="AF24" i="80"/>
  <c r="AF23" i="80"/>
  <c r="AF22" i="80"/>
  <c r="AF21" i="80"/>
  <c r="AF20" i="80"/>
  <c r="AF19" i="80"/>
  <c r="AF18" i="80"/>
  <c r="AF17" i="80"/>
  <c r="AF16" i="80"/>
  <c r="AF15" i="80"/>
  <c r="AF14" i="80"/>
  <c r="AF13" i="80"/>
  <c r="AF12" i="80"/>
  <c r="AF11" i="80"/>
  <c r="AF32" i="79"/>
  <c r="AF31" i="79"/>
  <c r="AF30" i="79"/>
  <c r="AF29" i="79"/>
  <c r="AF28" i="79"/>
  <c r="AF27" i="79"/>
  <c r="AF26" i="79"/>
  <c r="AF25" i="79"/>
  <c r="AF24" i="79"/>
  <c r="AF23" i="79"/>
  <c r="AF22" i="79"/>
  <c r="AF21" i="79"/>
  <c r="AF20" i="79"/>
  <c r="AF19" i="79"/>
  <c r="AF18" i="79"/>
  <c r="AF17" i="79"/>
  <c r="AF16" i="79"/>
  <c r="AF15" i="79"/>
  <c r="AF14" i="79"/>
  <c r="AF13" i="79"/>
  <c r="AF12" i="79"/>
  <c r="AF11" i="79"/>
  <c r="AF32" i="78"/>
  <c r="AF31" i="78"/>
  <c r="AF30" i="78"/>
  <c r="AF29" i="78"/>
  <c r="AF28" i="78"/>
  <c r="AF27" i="78"/>
  <c r="AF26" i="78"/>
  <c r="AF25" i="78"/>
  <c r="AF24" i="78"/>
  <c r="AF23" i="78"/>
  <c r="AF22" i="78"/>
  <c r="AF21" i="78"/>
  <c r="AF20" i="78"/>
  <c r="AF19" i="78"/>
  <c r="AF18" i="78"/>
  <c r="AF17" i="78"/>
  <c r="AF16" i="78"/>
  <c r="AF15" i="78"/>
  <c r="AF14" i="78"/>
  <c r="AF13" i="78"/>
  <c r="AF12" i="78"/>
  <c r="AF11" i="78"/>
  <c r="K36" i="131" l="1"/>
  <c r="R27" i="125"/>
  <c r="T27" i="125"/>
  <c r="I27" i="125" s="1"/>
  <c r="V27" i="125"/>
  <c r="Z27" i="125"/>
  <c r="T9" i="123"/>
  <c r="I9" i="123" s="1"/>
  <c r="U9" i="114"/>
  <c r="U9" i="119"/>
  <c r="S9" i="115"/>
  <c r="S9" i="114"/>
  <c r="U9" i="117"/>
  <c r="U9" i="121"/>
  <c r="U9" i="123"/>
  <c r="S9" i="120"/>
  <c r="S9" i="121"/>
  <c r="T9" i="122"/>
  <c r="I9" i="122" s="1"/>
  <c r="T9" i="114"/>
  <c r="I9" i="114" s="1"/>
  <c r="U9" i="116"/>
  <c r="T9" i="117"/>
  <c r="I9" i="117" s="1"/>
  <c r="S9" i="122"/>
  <c r="T9" i="115"/>
  <c r="I9" i="115" s="1"/>
  <c r="T9" i="116"/>
  <c r="I9" i="116" s="1"/>
  <c r="T9" i="120"/>
  <c r="I9" i="120" s="1"/>
  <c r="U9" i="122"/>
  <c r="U9" i="120"/>
  <c r="E19" i="121"/>
  <c r="G19" i="121"/>
  <c r="E34" i="121"/>
  <c r="G34" i="121"/>
  <c r="E11" i="124"/>
  <c r="G11" i="124"/>
  <c r="E21" i="121"/>
  <c r="G21" i="121"/>
  <c r="U9" i="124"/>
  <c r="U9" i="115"/>
  <c r="S9" i="123"/>
  <c r="S9" i="125"/>
  <c r="S9" i="116"/>
  <c r="W9" i="116" s="1"/>
  <c r="P9" i="116" s="1"/>
  <c r="Q9" i="116" s="1"/>
  <c r="S9" i="117"/>
  <c r="T9" i="125"/>
  <c r="I9" i="125" s="1"/>
  <c r="T9" i="121"/>
  <c r="I9" i="121" s="1"/>
  <c r="S9" i="124"/>
  <c r="S9" i="119"/>
  <c r="U9" i="125"/>
  <c r="T9" i="124"/>
  <c r="I9" i="124" s="1"/>
  <c r="T9" i="119"/>
  <c r="I9" i="119" s="1"/>
  <c r="G11" i="125"/>
  <c r="E11" i="125"/>
  <c r="E34" i="125"/>
  <c r="G34" i="125"/>
  <c r="G10" i="125"/>
  <c r="E10" i="125"/>
  <c r="G35" i="125"/>
  <c r="E35" i="125"/>
  <c r="G12" i="125"/>
  <c r="E12" i="125"/>
  <c r="G13" i="125"/>
  <c r="E13" i="125"/>
  <c r="G15" i="125"/>
  <c r="E15" i="125"/>
  <c r="G17" i="125"/>
  <c r="E17" i="125"/>
  <c r="G19" i="125"/>
  <c r="E19" i="125"/>
  <c r="G21" i="125"/>
  <c r="E21" i="125"/>
  <c r="G23" i="125"/>
  <c r="E23" i="125"/>
  <c r="G25" i="125"/>
  <c r="E25" i="125"/>
  <c r="G29" i="125"/>
  <c r="E29" i="125"/>
  <c r="G31" i="125"/>
  <c r="E31" i="125"/>
  <c r="G33" i="125"/>
  <c r="E33" i="125"/>
  <c r="E14" i="125"/>
  <c r="E16" i="125"/>
  <c r="E18" i="125"/>
  <c r="E20" i="125"/>
  <c r="E22" i="125"/>
  <c r="E24" i="125"/>
  <c r="E26" i="125"/>
  <c r="E28" i="125"/>
  <c r="E30" i="125"/>
  <c r="E32" i="125"/>
  <c r="G24" i="124"/>
  <c r="E24" i="124"/>
  <c r="G22" i="124"/>
  <c r="E22" i="124"/>
  <c r="G23" i="124"/>
  <c r="E23" i="124"/>
  <c r="G20" i="124"/>
  <c r="E20" i="124"/>
  <c r="G21" i="124"/>
  <c r="E21" i="124"/>
  <c r="G18" i="124"/>
  <c r="E18" i="124"/>
  <c r="G19" i="124"/>
  <c r="E19" i="124"/>
  <c r="G16" i="124"/>
  <c r="E16" i="124"/>
  <c r="G17" i="124"/>
  <c r="E17" i="124"/>
  <c r="G14" i="124"/>
  <c r="E14" i="124"/>
  <c r="G15" i="124"/>
  <c r="E15" i="124"/>
  <c r="G13" i="124"/>
  <c r="E13" i="124"/>
  <c r="G10" i="124"/>
  <c r="E10" i="124"/>
  <c r="G12" i="124"/>
  <c r="E12" i="124"/>
  <c r="G32" i="124"/>
  <c r="E32" i="124"/>
  <c r="G33" i="124"/>
  <c r="E33" i="124"/>
  <c r="G30" i="124"/>
  <c r="E30" i="124"/>
  <c r="G31" i="124"/>
  <c r="E31" i="124"/>
  <c r="G28" i="124"/>
  <c r="E28" i="124"/>
  <c r="G29" i="124"/>
  <c r="E29" i="124"/>
  <c r="G26" i="124"/>
  <c r="E26" i="124"/>
  <c r="G27" i="124"/>
  <c r="E27" i="124"/>
  <c r="G25" i="124"/>
  <c r="E25" i="124"/>
  <c r="G34" i="124"/>
  <c r="E34" i="124"/>
  <c r="E35" i="124"/>
  <c r="G21" i="123"/>
  <c r="E21" i="123"/>
  <c r="G33" i="123"/>
  <c r="E33" i="123"/>
  <c r="G32" i="123"/>
  <c r="E32" i="123"/>
  <c r="G19" i="123"/>
  <c r="E19" i="123"/>
  <c r="G11" i="123"/>
  <c r="E11" i="123"/>
  <c r="G31" i="123"/>
  <c r="E31" i="123"/>
  <c r="G17" i="123"/>
  <c r="E17" i="123"/>
  <c r="G29" i="123"/>
  <c r="E29" i="123"/>
  <c r="G12" i="123"/>
  <c r="E12" i="123"/>
  <c r="G15" i="123"/>
  <c r="E15" i="123"/>
  <c r="G27" i="123"/>
  <c r="E27" i="123"/>
  <c r="G10" i="123"/>
  <c r="E10" i="123"/>
  <c r="G13" i="123"/>
  <c r="E13" i="123"/>
  <c r="G25" i="123"/>
  <c r="E25" i="123"/>
  <c r="G23" i="123"/>
  <c r="E23" i="123"/>
  <c r="G34" i="123"/>
  <c r="E34" i="123"/>
  <c r="E14" i="123"/>
  <c r="E16" i="123"/>
  <c r="E18" i="123"/>
  <c r="E20" i="123"/>
  <c r="E22" i="123"/>
  <c r="E24" i="123"/>
  <c r="E26" i="123"/>
  <c r="E28" i="123"/>
  <c r="E30" i="123"/>
  <c r="E35" i="123"/>
  <c r="G20" i="122"/>
  <c r="E20" i="122"/>
  <c r="G32" i="122"/>
  <c r="E32" i="122"/>
  <c r="G18" i="122"/>
  <c r="E18" i="122"/>
  <c r="G30" i="122"/>
  <c r="E30" i="122"/>
  <c r="G12" i="122"/>
  <c r="E12" i="122"/>
  <c r="G10" i="122"/>
  <c r="E10" i="122"/>
  <c r="G16" i="122"/>
  <c r="E16" i="122"/>
  <c r="G28" i="122"/>
  <c r="E28" i="122"/>
  <c r="G34" i="122"/>
  <c r="E34" i="122"/>
  <c r="G14" i="122"/>
  <c r="E14" i="122"/>
  <c r="G26" i="122"/>
  <c r="E26" i="122"/>
  <c r="G11" i="122"/>
  <c r="E11" i="122"/>
  <c r="G24" i="122"/>
  <c r="E24" i="122"/>
  <c r="G22" i="122"/>
  <c r="E22" i="122"/>
  <c r="E35" i="122"/>
  <c r="E13" i="122"/>
  <c r="E15" i="122"/>
  <c r="E17" i="122"/>
  <c r="E19" i="122"/>
  <c r="E21" i="122"/>
  <c r="E23" i="122"/>
  <c r="E25" i="122"/>
  <c r="E27" i="122"/>
  <c r="E29" i="122"/>
  <c r="E31" i="122"/>
  <c r="E33" i="122"/>
  <c r="G12" i="121"/>
  <c r="E12" i="121"/>
  <c r="G31" i="121"/>
  <c r="E31" i="121"/>
  <c r="G10" i="121"/>
  <c r="E10" i="121"/>
  <c r="G26" i="121"/>
  <c r="E26" i="121"/>
  <c r="G30" i="121"/>
  <c r="E30" i="121"/>
  <c r="G11" i="121"/>
  <c r="E11" i="121"/>
  <c r="G29" i="121"/>
  <c r="E29" i="121"/>
  <c r="G24" i="121"/>
  <c r="E24" i="121"/>
  <c r="G18" i="121"/>
  <c r="E18" i="121"/>
  <c r="G20" i="121"/>
  <c r="E20" i="121"/>
  <c r="G28" i="121"/>
  <c r="E28" i="121"/>
  <c r="G17" i="121"/>
  <c r="E17" i="121"/>
  <c r="G22" i="121"/>
  <c r="E22" i="121"/>
  <c r="G16" i="121"/>
  <c r="E16" i="121"/>
  <c r="G27" i="121"/>
  <c r="E27" i="121"/>
  <c r="G15" i="121"/>
  <c r="E15" i="121"/>
  <c r="G14" i="121"/>
  <c r="E14" i="121"/>
  <c r="G25" i="121"/>
  <c r="E25" i="121"/>
  <c r="G13" i="121"/>
  <c r="E13" i="121"/>
  <c r="G33" i="121"/>
  <c r="E33" i="121"/>
  <c r="G23" i="121"/>
  <c r="E23" i="121"/>
  <c r="G32" i="121"/>
  <c r="E32" i="121"/>
  <c r="E35" i="121"/>
  <c r="G12" i="120"/>
  <c r="E12" i="120"/>
  <c r="G10" i="120"/>
  <c r="E10" i="120"/>
  <c r="G18" i="120"/>
  <c r="E18" i="120"/>
  <c r="G28" i="120"/>
  <c r="E28" i="120"/>
  <c r="G13" i="120"/>
  <c r="E13" i="120"/>
  <c r="G21" i="120"/>
  <c r="E21" i="120"/>
  <c r="G33" i="120"/>
  <c r="E33" i="120"/>
  <c r="G11" i="120"/>
  <c r="E11" i="120"/>
  <c r="G26" i="120"/>
  <c r="E26" i="120"/>
  <c r="G16" i="120"/>
  <c r="E16" i="120"/>
  <c r="G24" i="120"/>
  <c r="E24" i="120"/>
  <c r="G14" i="120"/>
  <c r="E14" i="120"/>
  <c r="G22" i="120"/>
  <c r="E22" i="120"/>
  <c r="G31" i="120"/>
  <c r="E31" i="120"/>
  <c r="G19" i="120"/>
  <c r="E19" i="120"/>
  <c r="G29" i="120"/>
  <c r="E29" i="120"/>
  <c r="G17" i="120"/>
  <c r="E17" i="120"/>
  <c r="G27" i="120"/>
  <c r="E27" i="120"/>
  <c r="G32" i="120"/>
  <c r="E32" i="120"/>
  <c r="G20" i="120"/>
  <c r="E20" i="120"/>
  <c r="G25" i="120"/>
  <c r="E25" i="120"/>
  <c r="G15" i="120"/>
  <c r="E15" i="120"/>
  <c r="G30" i="120"/>
  <c r="E30" i="120"/>
  <c r="G23" i="120"/>
  <c r="E23" i="120"/>
  <c r="G34" i="120"/>
  <c r="E34" i="120"/>
  <c r="E35" i="120"/>
  <c r="E25" i="119"/>
  <c r="G25" i="119"/>
  <c r="G24" i="119"/>
  <c r="E24" i="119"/>
  <c r="E23" i="119"/>
  <c r="G23" i="119"/>
  <c r="E21" i="119"/>
  <c r="G21" i="119"/>
  <c r="G18" i="119"/>
  <c r="E18" i="119"/>
  <c r="E19" i="119"/>
  <c r="G19" i="119"/>
  <c r="E27" i="119"/>
  <c r="G27" i="119"/>
  <c r="G20" i="119"/>
  <c r="E20" i="119"/>
  <c r="G16" i="119"/>
  <c r="E16" i="119"/>
  <c r="E17" i="119"/>
  <c r="G17" i="119"/>
  <c r="G14" i="119"/>
  <c r="E14" i="119"/>
  <c r="E13" i="119"/>
  <c r="G13" i="119"/>
  <c r="E15" i="119"/>
  <c r="G15" i="119"/>
  <c r="G33" i="119"/>
  <c r="E33" i="119"/>
  <c r="G22" i="119"/>
  <c r="E22" i="119"/>
  <c r="G12" i="119"/>
  <c r="E12" i="119"/>
  <c r="G32" i="119"/>
  <c r="E32" i="119"/>
  <c r="G10" i="119"/>
  <c r="E10" i="119"/>
  <c r="G30" i="119"/>
  <c r="E30" i="119"/>
  <c r="E31" i="119"/>
  <c r="G31" i="119"/>
  <c r="G26" i="119"/>
  <c r="E26" i="119"/>
  <c r="G28" i="119"/>
  <c r="E28" i="119"/>
  <c r="G29" i="119"/>
  <c r="E29" i="119"/>
  <c r="G11" i="119"/>
  <c r="E11" i="119"/>
  <c r="G34" i="119"/>
  <c r="E34" i="119"/>
  <c r="E35" i="119"/>
  <c r="G32" i="117"/>
  <c r="E32" i="117"/>
  <c r="G24" i="117"/>
  <c r="E24" i="117"/>
  <c r="G25" i="117"/>
  <c r="E25" i="117"/>
  <c r="G22" i="117"/>
  <c r="E22" i="117"/>
  <c r="G23" i="117"/>
  <c r="E23" i="117"/>
  <c r="G33" i="117"/>
  <c r="E33" i="117"/>
  <c r="G20" i="117"/>
  <c r="E20" i="117"/>
  <c r="G21" i="117"/>
  <c r="E21" i="117"/>
  <c r="G18" i="117"/>
  <c r="E18" i="117"/>
  <c r="G19" i="117"/>
  <c r="E19" i="117"/>
  <c r="G17" i="117"/>
  <c r="E17" i="117"/>
  <c r="G30" i="117"/>
  <c r="E30" i="117"/>
  <c r="G11" i="117"/>
  <c r="E11" i="117"/>
  <c r="G14" i="117"/>
  <c r="E14" i="117"/>
  <c r="G15" i="117"/>
  <c r="E15" i="117"/>
  <c r="G16" i="117"/>
  <c r="E16" i="117"/>
  <c r="G13" i="117"/>
  <c r="E13" i="117"/>
  <c r="G12" i="117"/>
  <c r="E12" i="117"/>
  <c r="G31" i="117"/>
  <c r="E31" i="117"/>
  <c r="G29" i="117"/>
  <c r="E29" i="117"/>
  <c r="G10" i="117"/>
  <c r="E10" i="117"/>
  <c r="G28" i="117"/>
  <c r="E28" i="117"/>
  <c r="G26" i="117"/>
  <c r="E26" i="117"/>
  <c r="G27" i="117"/>
  <c r="E27" i="117"/>
  <c r="E34" i="117"/>
  <c r="G34" i="117"/>
  <c r="E35" i="117"/>
  <c r="G12" i="116"/>
  <c r="E12" i="116"/>
  <c r="G22" i="116"/>
  <c r="E22" i="116"/>
  <c r="G23" i="116"/>
  <c r="E23" i="116"/>
  <c r="G10" i="116"/>
  <c r="E10" i="116"/>
  <c r="G21" i="116"/>
  <c r="E21" i="116"/>
  <c r="G27" i="116"/>
  <c r="E27" i="116"/>
  <c r="G20" i="116"/>
  <c r="E20" i="116"/>
  <c r="G19" i="116"/>
  <c r="E19" i="116"/>
  <c r="G11" i="116"/>
  <c r="E11" i="116"/>
  <c r="G18" i="116"/>
  <c r="E18" i="116"/>
  <c r="G17" i="116"/>
  <c r="E17" i="116"/>
  <c r="G16" i="116"/>
  <c r="E16" i="116"/>
  <c r="G15" i="116"/>
  <c r="E15" i="116"/>
  <c r="G32" i="116"/>
  <c r="E32" i="116"/>
  <c r="G33" i="116"/>
  <c r="E33" i="116"/>
  <c r="G14" i="116"/>
  <c r="E14" i="116"/>
  <c r="G30" i="116"/>
  <c r="E30" i="116"/>
  <c r="G31" i="116"/>
  <c r="E31" i="116"/>
  <c r="G13" i="116"/>
  <c r="E13" i="116"/>
  <c r="G28" i="116"/>
  <c r="E28" i="116"/>
  <c r="G29" i="116"/>
  <c r="E29" i="116"/>
  <c r="G26" i="116"/>
  <c r="E26" i="116"/>
  <c r="G34" i="116"/>
  <c r="E34" i="116"/>
  <c r="G24" i="116"/>
  <c r="E24" i="116"/>
  <c r="G25" i="116"/>
  <c r="E25" i="116"/>
  <c r="E35" i="116"/>
  <c r="G28" i="115"/>
  <c r="E28" i="115"/>
  <c r="G15" i="115"/>
  <c r="E15" i="115"/>
  <c r="G27" i="115"/>
  <c r="E27" i="115"/>
  <c r="G16" i="115"/>
  <c r="E16" i="115"/>
  <c r="G14" i="115"/>
  <c r="E14" i="115"/>
  <c r="G26" i="115"/>
  <c r="E26" i="115"/>
  <c r="G13" i="115"/>
  <c r="E13" i="115"/>
  <c r="G25" i="115"/>
  <c r="E25" i="115"/>
  <c r="G24" i="115"/>
  <c r="E24" i="115"/>
  <c r="G10" i="115"/>
  <c r="E10" i="115"/>
  <c r="G23" i="115"/>
  <c r="E23" i="115"/>
  <c r="G34" i="115"/>
  <c r="E34" i="115"/>
  <c r="G12" i="115"/>
  <c r="E12" i="115"/>
  <c r="G22" i="115"/>
  <c r="E22" i="115"/>
  <c r="G33" i="115"/>
  <c r="E33" i="115"/>
  <c r="G21" i="115"/>
  <c r="E21" i="115"/>
  <c r="G20" i="115"/>
  <c r="E20" i="115"/>
  <c r="G32" i="115"/>
  <c r="E32" i="115"/>
  <c r="G19" i="115"/>
  <c r="E19" i="115"/>
  <c r="G31" i="115"/>
  <c r="E31" i="115"/>
  <c r="G18" i="115"/>
  <c r="E18" i="115"/>
  <c r="G30" i="115"/>
  <c r="E30" i="115"/>
  <c r="G17" i="115"/>
  <c r="E17" i="115"/>
  <c r="G29" i="115"/>
  <c r="E29" i="115"/>
  <c r="E11" i="115"/>
  <c r="E35" i="115"/>
  <c r="G29" i="114"/>
  <c r="E29" i="114"/>
  <c r="E13" i="114"/>
  <c r="G13" i="114"/>
  <c r="E21" i="114"/>
  <c r="G21" i="114"/>
  <c r="E16" i="114"/>
  <c r="G16" i="114"/>
  <c r="G15" i="114"/>
  <c r="E15" i="114"/>
  <c r="G11" i="114"/>
  <c r="E11" i="114"/>
  <c r="E24" i="114"/>
  <c r="G24" i="114"/>
  <c r="E23" i="114"/>
  <c r="G23" i="114"/>
  <c r="G27" i="114"/>
  <c r="E27" i="114"/>
  <c r="G19" i="114"/>
  <c r="E19" i="114"/>
  <c r="G12" i="114"/>
  <c r="E12" i="114"/>
  <c r="G30" i="114"/>
  <c r="E30" i="114"/>
  <c r="E14" i="114"/>
  <c r="G14" i="114"/>
  <c r="E22" i="114"/>
  <c r="G22" i="114"/>
  <c r="G32" i="114"/>
  <c r="E32" i="114"/>
  <c r="G25" i="114"/>
  <c r="E25" i="114"/>
  <c r="E17" i="114"/>
  <c r="G17" i="114"/>
  <c r="E28" i="114"/>
  <c r="G28" i="114"/>
  <c r="G20" i="114"/>
  <c r="E20" i="114"/>
  <c r="G33" i="114"/>
  <c r="E33" i="114"/>
  <c r="E26" i="114"/>
  <c r="G26" i="114"/>
  <c r="G31" i="114"/>
  <c r="E31" i="114"/>
  <c r="G10" i="114"/>
  <c r="E10" i="114"/>
  <c r="E18" i="114"/>
  <c r="G18" i="114"/>
  <c r="E34" i="114"/>
  <c r="G34" i="114"/>
  <c r="E35" i="114"/>
  <c r="W27" i="125" l="1"/>
  <c r="P27" i="125" s="1"/>
  <c r="Q27" i="125" s="1"/>
  <c r="W9" i="121"/>
  <c r="P9" i="121" s="1"/>
  <c r="Q9" i="121" s="1"/>
  <c r="E9" i="121" s="1"/>
  <c r="W9" i="123"/>
  <c r="P9" i="123" s="1"/>
  <c r="Q9" i="123" s="1"/>
  <c r="G9" i="123" s="1"/>
  <c r="W9" i="117"/>
  <c r="P9" i="117" s="1"/>
  <c r="Q9" i="117" s="1"/>
  <c r="E9" i="117" s="1"/>
  <c r="W9" i="124"/>
  <c r="P9" i="124" s="1"/>
  <c r="Q9" i="124" s="1"/>
  <c r="G9" i="124" s="1"/>
  <c r="W9" i="122"/>
  <c r="P9" i="122" s="1"/>
  <c r="Q9" i="122" s="1"/>
  <c r="G9" i="122" s="1"/>
  <c r="W9" i="115"/>
  <c r="P9" i="115" s="1"/>
  <c r="Q9" i="115" s="1"/>
  <c r="E9" i="115" s="1"/>
  <c r="W9" i="125"/>
  <c r="P9" i="125" s="1"/>
  <c r="Q9" i="125" s="1"/>
  <c r="G9" i="125" s="1"/>
  <c r="W9" i="120"/>
  <c r="P9" i="120" s="1"/>
  <c r="Q9" i="120" s="1"/>
  <c r="G9" i="120" s="1"/>
  <c r="W9" i="114"/>
  <c r="P9" i="114" s="1"/>
  <c r="Q9" i="114" s="1"/>
  <c r="W9" i="119"/>
  <c r="P9" i="119" s="1"/>
  <c r="Q9" i="119" s="1"/>
  <c r="G9" i="116"/>
  <c r="E9" i="116"/>
  <c r="G27" i="125" l="1"/>
  <c r="E27" i="125"/>
  <c r="G9" i="117"/>
  <c r="E36" i="117" s="1"/>
  <c r="G9" i="121"/>
  <c r="E36" i="121" s="1"/>
  <c r="E9" i="123"/>
  <c r="E36" i="123" s="1"/>
  <c r="E9" i="122"/>
  <c r="E36" i="122" s="1"/>
  <c r="E9" i="124"/>
  <c r="E36" i="124" s="1"/>
  <c r="E9" i="125"/>
  <c r="G9" i="115"/>
  <c r="E36" i="115" s="1"/>
  <c r="E9" i="120"/>
  <c r="E36" i="120" s="1"/>
  <c r="G9" i="114"/>
  <c r="E9" i="114"/>
  <c r="G9" i="119"/>
  <c r="E9" i="119"/>
  <c r="E36" i="116"/>
  <c r="J25" i="12" l="1"/>
  <c r="J16" i="128" s="1"/>
  <c r="J23" i="12"/>
  <c r="J14" i="128" s="1"/>
  <c r="J20" i="12"/>
  <c r="J11" i="128" s="1"/>
  <c r="J19" i="12"/>
  <c r="J10" i="128" s="1"/>
  <c r="J24" i="12"/>
  <c r="J15" i="128" s="1"/>
  <c r="J26" i="12"/>
  <c r="J17" i="128" s="1"/>
  <c r="E36" i="125"/>
  <c r="E36" i="119"/>
  <c r="J22" i="12" s="1"/>
  <c r="J13" i="128" s="1"/>
  <c r="E36" i="114"/>
  <c r="J18" i="12" s="1"/>
  <c r="J9" i="128" s="1"/>
  <c r="AF32" i="68"/>
  <c r="AF31" i="68"/>
  <c r="AF30" i="68"/>
  <c r="AF29" i="68"/>
  <c r="AF28" i="68"/>
  <c r="AF27" i="68"/>
  <c r="AF26" i="68"/>
  <c r="AF25" i="68"/>
  <c r="AF24" i="68"/>
  <c r="AF23" i="68"/>
  <c r="AF22" i="68"/>
  <c r="AF21" i="68"/>
  <c r="AF20" i="68"/>
  <c r="AF19" i="68"/>
  <c r="AF18" i="68"/>
  <c r="AF17" i="68"/>
  <c r="AF16" i="68"/>
  <c r="AF15" i="68"/>
  <c r="AF14" i="68"/>
  <c r="AF13" i="68"/>
  <c r="AF12" i="68"/>
  <c r="AF11" i="68"/>
  <c r="J19" i="128" l="1"/>
  <c r="J27" i="12"/>
  <c r="J18" i="128" s="1"/>
  <c r="J21" i="12"/>
  <c r="J12" i="128" s="1"/>
  <c r="I25" i="12"/>
  <c r="I16" i="128" s="1"/>
  <c r="I26" i="12"/>
  <c r="I17" i="128" s="1"/>
  <c r="I27" i="12"/>
  <c r="I18" i="128" s="1"/>
  <c r="AJ6" i="85" l="1"/>
  <c r="AG4" i="85"/>
  <c r="AF4" i="85"/>
  <c r="AG3" i="85"/>
  <c r="AF3" i="85"/>
  <c r="AG2" i="85"/>
  <c r="AF2" i="85"/>
  <c r="AG1" i="85"/>
  <c r="AF1" i="85"/>
  <c r="AK6" i="84"/>
  <c r="AH4" i="84"/>
  <c r="AG4" i="84"/>
  <c r="AH3" i="84"/>
  <c r="AG3" i="84"/>
  <c r="AH2" i="84"/>
  <c r="AG2" i="84"/>
  <c r="AH1" i="84"/>
  <c r="AG1" i="84"/>
  <c r="AK6" i="83"/>
  <c r="AH4" i="83"/>
  <c r="AG4" i="83"/>
  <c r="AH3" i="83"/>
  <c r="AG3" i="83"/>
  <c r="AH2" i="83"/>
  <c r="AG2" i="83"/>
  <c r="AH1" i="83"/>
  <c r="AG1" i="83"/>
  <c r="AK6" i="82"/>
  <c r="AH4" i="82"/>
  <c r="AG4" i="82"/>
  <c r="AH3" i="82"/>
  <c r="AG3" i="82"/>
  <c r="AH2" i="82"/>
  <c r="AG2" i="82"/>
  <c r="AH1" i="82"/>
  <c r="AG1" i="82"/>
  <c r="AK6" i="81"/>
  <c r="AH4" i="81" l="1"/>
  <c r="AG4" i="81"/>
  <c r="AH3" i="81"/>
  <c r="AG3" i="81"/>
  <c r="AH2" i="81"/>
  <c r="AG2" i="81"/>
  <c r="AH1" i="81"/>
  <c r="AG1" i="81"/>
  <c r="AK6" i="80"/>
  <c r="AH4" i="80"/>
  <c r="AG4" i="80"/>
  <c r="V11" i="80" s="1"/>
  <c r="AH3" i="80"/>
  <c r="AG3" i="80"/>
  <c r="AH2" i="80"/>
  <c r="AG2" i="80"/>
  <c r="AH1" i="80"/>
  <c r="AG1" i="80"/>
  <c r="AK6" i="79"/>
  <c r="AH4" i="79"/>
  <c r="AG4" i="79"/>
  <c r="AH3" i="79"/>
  <c r="AG3" i="79"/>
  <c r="AH2" i="79"/>
  <c r="AG2" i="79"/>
  <c r="AH1" i="79"/>
  <c r="AG1" i="79"/>
  <c r="AH4" i="78"/>
  <c r="AH3" i="78"/>
  <c r="AH2" i="78"/>
  <c r="AH1" i="78"/>
  <c r="AK6" i="78"/>
  <c r="AG4" i="78"/>
  <c r="AG3" i="78"/>
  <c r="AG2" i="78"/>
  <c r="AG1" i="78"/>
  <c r="AK6" i="68"/>
  <c r="AH4" i="68"/>
  <c r="AH3" i="68"/>
  <c r="AH2" i="68"/>
  <c r="AH1" i="68"/>
  <c r="AG4" i="68"/>
  <c r="AG3" i="68"/>
  <c r="AG2" i="68"/>
  <c r="AG1" i="68"/>
  <c r="Z35" i="85"/>
  <c r="X35" i="85"/>
  <c r="W35" i="85"/>
  <c r="P35" i="85" s="1"/>
  <c r="Q35" i="85" s="1"/>
  <c r="V35" i="85"/>
  <c r="U35" i="85"/>
  <c r="T35" i="85"/>
  <c r="I35" i="85" s="1"/>
  <c r="S35" i="85"/>
  <c r="R35" i="85"/>
  <c r="O35" i="85"/>
  <c r="X34" i="85"/>
  <c r="W34" i="85"/>
  <c r="P34" i="85" s="1"/>
  <c r="Q34" i="85" s="1"/>
  <c r="V34" i="85"/>
  <c r="U34" i="85"/>
  <c r="T34" i="85"/>
  <c r="I34" i="85" s="1"/>
  <c r="S34" i="85"/>
  <c r="R34" i="85"/>
  <c r="O34" i="85"/>
  <c r="Z33" i="85"/>
  <c r="X33" i="85"/>
  <c r="W33" i="85"/>
  <c r="P33" i="85" s="1"/>
  <c r="Q33" i="85" s="1"/>
  <c r="V33" i="85"/>
  <c r="U33" i="85"/>
  <c r="T33" i="85"/>
  <c r="I33" i="85" s="1"/>
  <c r="S33" i="85"/>
  <c r="R33" i="85"/>
  <c r="O33" i="85"/>
  <c r="Z32" i="85"/>
  <c r="X32" i="85"/>
  <c r="W32" i="85"/>
  <c r="P32" i="85" s="1"/>
  <c r="Q32" i="85" s="1"/>
  <c r="V32" i="85"/>
  <c r="U32" i="85"/>
  <c r="T32" i="85"/>
  <c r="I32" i="85" s="1"/>
  <c r="S32" i="85"/>
  <c r="R32" i="85"/>
  <c r="O32" i="85"/>
  <c r="Z31" i="85"/>
  <c r="X31" i="85"/>
  <c r="W31" i="85"/>
  <c r="P31" i="85" s="1"/>
  <c r="Q31" i="85" s="1"/>
  <c r="V31" i="85"/>
  <c r="U31" i="85"/>
  <c r="T31" i="85"/>
  <c r="I31" i="85" s="1"/>
  <c r="S31" i="85"/>
  <c r="R31" i="85"/>
  <c r="O31" i="85"/>
  <c r="Z30" i="85"/>
  <c r="X30" i="85"/>
  <c r="W30" i="85"/>
  <c r="P30" i="85" s="1"/>
  <c r="Q30" i="85" s="1"/>
  <c r="G30" i="85" s="1"/>
  <c r="V30" i="85"/>
  <c r="U30" i="85"/>
  <c r="T30" i="85"/>
  <c r="I30" i="85" s="1"/>
  <c r="S30" i="85"/>
  <c r="R30" i="85"/>
  <c r="O30" i="85"/>
  <c r="Z29" i="85"/>
  <c r="X29" i="85"/>
  <c r="W29" i="85"/>
  <c r="P29" i="85" s="1"/>
  <c r="Q29" i="85" s="1"/>
  <c r="V29" i="85"/>
  <c r="U29" i="85"/>
  <c r="T29" i="85"/>
  <c r="I29" i="85" s="1"/>
  <c r="S29" i="85"/>
  <c r="R29" i="85"/>
  <c r="O29" i="85"/>
  <c r="Z28" i="85"/>
  <c r="X28" i="85"/>
  <c r="W28" i="85"/>
  <c r="P28" i="85" s="1"/>
  <c r="Q28" i="85" s="1"/>
  <c r="V28" i="85"/>
  <c r="U28" i="85"/>
  <c r="T28" i="85"/>
  <c r="I28" i="85" s="1"/>
  <c r="S28" i="85"/>
  <c r="R28" i="85"/>
  <c r="O28" i="85"/>
  <c r="Z27" i="85"/>
  <c r="X27" i="85"/>
  <c r="W27" i="85"/>
  <c r="P27" i="85" s="1"/>
  <c r="Q27" i="85" s="1"/>
  <c r="V27" i="85"/>
  <c r="U27" i="85"/>
  <c r="T27" i="85"/>
  <c r="I27" i="85" s="1"/>
  <c r="S27" i="85"/>
  <c r="R27" i="85"/>
  <c r="O27" i="85"/>
  <c r="Z26" i="85"/>
  <c r="X26" i="85"/>
  <c r="W26" i="85"/>
  <c r="P26" i="85" s="1"/>
  <c r="Q26" i="85" s="1"/>
  <c r="V26" i="85"/>
  <c r="U26" i="85"/>
  <c r="T26" i="85"/>
  <c r="I26" i="85" s="1"/>
  <c r="S26" i="85"/>
  <c r="R26" i="85"/>
  <c r="O26" i="85"/>
  <c r="Z25" i="85"/>
  <c r="X25" i="85"/>
  <c r="W25" i="85"/>
  <c r="P25" i="85" s="1"/>
  <c r="Q25" i="85" s="1"/>
  <c r="V25" i="85"/>
  <c r="U25" i="85"/>
  <c r="T25" i="85"/>
  <c r="I25" i="85" s="1"/>
  <c r="S25" i="85"/>
  <c r="R25" i="85"/>
  <c r="O25" i="85"/>
  <c r="Z24" i="85"/>
  <c r="X24" i="85"/>
  <c r="V24" i="85"/>
  <c r="U24" i="85"/>
  <c r="T24" i="85"/>
  <c r="I24" i="85" s="1"/>
  <c r="S24" i="85"/>
  <c r="R24" i="85"/>
  <c r="O24" i="85"/>
  <c r="Z23" i="85"/>
  <c r="X23" i="85"/>
  <c r="W23" i="85"/>
  <c r="P23" i="85" s="1"/>
  <c r="Q23" i="85" s="1"/>
  <c r="V23" i="85"/>
  <c r="U23" i="85"/>
  <c r="T23" i="85"/>
  <c r="I23" i="85" s="1"/>
  <c r="S23" i="85"/>
  <c r="R23" i="85"/>
  <c r="O23" i="85"/>
  <c r="Z22" i="85"/>
  <c r="X22" i="85"/>
  <c r="W22" i="85"/>
  <c r="P22" i="85" s="1"/>
  <c r="Q22" i="85" s="1"/>
  <c r="G22" i="85" s="1"/>
  <c r="V22" i="85"/>
  <c r="U22" i="85"/>
  <c r="T22" i="85"/>
  <c r="I22" i="85" s="1"/>
  <c r="S22" i="85"/>
  <c r="R22" i="85"/>
  <c r="O22" i="85"/>
  <c r="Z21" i="85"/>
  <c r="X21" i="85"/>
  <c r="W21" i="85"/>
  <c r="P21" i="85" s="1"/>
  <c r="Q21" i="85" s="1"/>
  <c r="V21" i="85"/>
  <c r="U21" i="85"/>
  <c r="T21" i="85"/>
  <c r="I21" i="85" s="1"/>
  <c r="S21" i="85"/>
  <c r="R21" i="85"/>
  <c r="O21" i="85"/>
  <c r="Z20" i="85"/>
  <c r="X20" i="85"/>
  <c r="W20" i="85"/>
  <c r="P20" i="85" s="1"/>
  <c r="Q20" i="85" s="1"/>
  <c r="V20" i="85"/>
  <c r="U20" i="85"/>
  <c r="T20" i="85"/>
  <c r="I20" i="85" s="1"/>
  <c r="S20" i="85"/>
  <c r="R20" i="85"/>
  <c r="O20" i="85"/>
  <c r="Z19" i="85"/>
  <c r="X19" i="85"/>
  <c r="W19" i="85"/>
  <c r="P19" i="85" s="1"/>
  <c r="Q19" i="85" s="1"/>
  <c r="V19" i="85"/>
  <c r="U19" i="85"/>
  <c r="T19" i="85"/>
  <c r="I19" i="85" s="1"/>
  <c r="S19" i="85"/>
  <c r="R19" i="85"/>
  <c r="O19" i="85"/>
  <c r="Z18" i="85"/>
  <c r="X18" i="85"/>
  <c r="W18" i="85"/>
  <c r="P18" i="85" s="1"/>
  <c r="Q18" i="85" s="1"/>
  <c r="V18" i="85"/>
  <c r="U18" i="85"/>
  <c r="T18" i="85"/>
  <c r="I18" i="85" s="1"/>
  <c r="S18" i="85"/>
  <c r="R18" i="85"/>
  <c r="O18" i="85"/>
  <c r="Z17" i="85"/>
  <c r="X17" i="85"/>
  <c r="W17" i="85"/>
  <c r="P17" i="85" s="1"/>
  <c r="Q17" i="85" s="1"/>
  <c r="V17" i="85"/>
  <c r="U17" i="85"/>
  <c r="T17" i="85"/>
  <c r="I17" i="85" s="1"/>
  <c r="S17" i="85"/>
  <c r="R17" i="85"/>
  <c r="O17" i="85"/>
  <c r="Z16" i="85"/>
  <c r="X16" i="85"/>
  <c r="W16" i="85"/>
  <c r="P16" i="85" s="1"/>
  <c r="Q16" i="85" s="1"/>
  <c r="V16" i="85"/>
  <c r="U16" i="85"/>
  <c r="T16" i="85"/>
  <c r="I16" i="85" s="1"/>
  <c r="S16" i="85"/>
  <c r="R16" i="85"/>
  <c r="O16" i="85"/>
  <c r="Z15" i="85"/>
  <c r="X15" i="85"/>
  <c r="W15" i="85"/>
  <c r="P15" i="85" s="1"/>
  <c r="Q15" i="85" s="1"/>
  <c r="V15" i="85"/>
  <c r="U15" i="85"/>
  <c r="T15" i="85"/>
  <c r="I15" i="85" s="1"/>
  <c r="S15" i="85"/>
  <c r="R15" i="85"/>
  <c r="O15" i="85"/>
  <c r="Z14" i="85"/>
  <c r="X14" i="85"/>
  <c r="W14" i="85"/>
  <c r="P14" i="85" s="1"/>
  <c r="Q14" i="85" s="1"/>
  <c r="V14" i="85"/>
  <c r="U14" i="85"/>
  <c r="T14" i="85"/>
  <c r="I14" i="85" s="1"/>
  <c r="S14" i="85"/>
  <c r="R14" i="85"/>
  <c r="O14" i="85"/>
  <c r="Z13" i="85"/>
  <c r="X13" i="85"/>
  <c r="W13" i="85"/>
  <c r="P13" i="85" s="1"/>
  <c r="Q13" i="85" s="1"/>
  <c r="V13" i="85"/>
  <c r="U13" i="85"/>
  <c r="T13" i="85"/>
  <c r="I13" i="85" s="1"/>
  <c r="S13" i="85"/>
  <c r="R13" i="85"/>
  <c r="O13" i="85"/>
  <c r="V12" i="85"/>
  <c r="U12" i="85"/>
  <c r="T12" i="85"/>
  <c r="I12" i="85" s="1"/>
  <c r="S12" i="85"/>
  <c r="R12" i="85"/>
  <c r="W12" i="85" s="1"/>
  <c r="P12" i="85" s="1"/>
  <c r="Q12" i="85" s="1"/>
  <c r="O12" i="85"/>
  <c r="W11" i="85"/>
  <c r="P11" i="85" s="1"/>
  <c r="Q11" i="85" s="1"/>
  <c r="V11" i="85"/>
  <c r="U11" i="85"/>
  <c r="T11" i="85"/>
  <c r="I11" i="85" s="1"/>
  <c r="S11" i="85"/>
  <c r="R11" i="85"/>
  <c r="O11" i="85"/>
  <c r="W10" i="85"/>
  <c r="P10" i="85" s="1"/>
  <c r="Q10" i="85" s="1"/>
  <c r="V10" i="85"/>
  <c r="U10" i="85"/>
  <c r="T10" i="85"/>
  <c r="I10" i="85" s="1"/>
  <c r="S10" i="85"/>
  <c r="R10" i="85"/>
  <c r="O10" i="85"/>
  <c r="V9" i="85"/>
  <c r="U9" i="85"/>
  <c r="T9" i="85"/>
  <c r="I9" i="85" s="1"/>
  <c r="S9" i="85"/>
  <c r="R9" i="85"/>
  <c r="O9" i="85"/>
  <c r="AN1" i="85"/>
  <c r="AA35" i="84"/>
  <c r="Y35" i="84"/>
  <c r="X35" i="84"/>
  <c r="Q35" i="84" s="1"/>
  <c r="R35" i="84" s="1"/>
  <c r="W35" i="84"/>
  <c r="V35" i="84"/>
  <c r="U35" i="84"/>
  <c r="I35" i="84" s="1"/>
  <c r="T35" i="84"/>
  <c r="S35" i="84"/>
  <c r="P35" i="84"/>
  <c r="Y34" i="84"/>
  <c r="X34" i="84"/>
  <c r="Q34" i="84" s="1"/>
  <c r="R34" i="84" s="1"/>
  <c r="W34" i="84"/>
  <c r="V34" i="84"/>
  <c r="U34" i="84"/>
  <c r="I34" i="84" s="1"/>
  <c r="T34" i="84"/>
  <c r="S34" i="84"/>
  <c r="P34" i="84"/>
  <c r="AA33" i="84"/>
  <c r="Y33" i="84"/>
  <c r="X33" i="84"/>
  <c r="Q33" i="84" s="1"/>
  <c r="R33" i="84" s="1"/>
  <c r="W33" i="84"/>
  <c r="V33" i="84"/>
  <c r="U33" i="84"/>
  <c r="I33" i="84" s="1"/>
  <c r="T33" i="84"/>
  <c r="S33" i="84"/>
  <c r="P33" i="84"/>
  <c r="AA32" i="84"/>
  <c r="Y32" i="84"/>
  <c r="X32" i="84"/>
  <c r="Q32" i="84" s="1"/>
  <c r="R32" i="84" s="1"/>
  <c r="W32" i="84"/>
  <c r="V32" i="84"/>
  <c r="U32" i="84"/>
  <c r="I32" i="84" s="1"/>
  <c r="T32" i="84"/>
  <c r="S32" i="84"/>
  <c r="P32" i="84"/>
  <c r="AA31" i="84"/>
  <c r="Y31" i="84"/>
  <c r="X31" i="84"/>
  <c r="Q31" i="84" s="1"/>
  <c r="R31" i="84" s="1"/>
  <c r="G31" i="84" s="1"/>
  <c r="W31" i="84"/>
  <c r="V31" i="84"/>
  <c r="U31" i="84"/>
  <c r="I31" i="84" s="1"/>
  <c r="T31" i="84"/>
  <c r="S31" i="84"/>
  <c r="P31" i="84"/>
  <c r="AA30" i="84"/>
  <c r="Y30" i="84"/>
  <c r="X30" i="84"/>
  <c r="Q30" i="84" s="1"/>
  <c r="R30" i="84" s="1"/>
  <c r="W30" i="84"/>
  <c r="V30" i="84"/>
  <c r="U30" i="84"/>
  <c r="I30" i="84" s="1"/>
  <c r="T30" i="84"/>
  <c r="S30" i="84"/>
  <c r="P30" i="84"/>
  <c r="AA29" i="84"/>
  <c r="Y29" i="84"/>
  <c r="X29" i="84"/>
  <c r="Q29" i="84" s="1"/>
  <c r="R29" i="84" s="1"/>
  <c r="W29" i="84"/>
  <c r="V29" i="84"/>
  <c r="U29" i="84"/>
  <c r="I29" i="84" s="1"/>
  <c r="T29" i="84"/>
  <c r="S29" i="84"/>
  <c r="P29" i="84"/>
  <c r="AA28" i="84"/>
  <c r="Y28" i="84"/>
  <c r="X28" i="84"/>
  <c r="Q28" i="84" s="1"/>
  <c r="R28" i="84" s="1"/>
  <c r="W28" i="84"/>
  <c r="V28" i="84"/>
  <c r="U28" i="84"/>
  <c r="I28" i="84" s="1"/>
  <c r="T28" i="84"/>
  <c r="S28" i="84"/>
  <c r="P28" i="84"/>
  <c r="AA27" i="84"/>
  <c r="Y27" i="84"/>
  <c r="X27" i="84"/>
  <c r="Q27" i="84" s="1"/>
  <c r="R27" i="84" s="1"/>
  <c r="W27" i="84"/>
  <c r="V27" i="84"/>
  <c r="U27" i="84"/>
  <c r="I27" i="84" s="1"/>
  <c r="T27" i="84"/>
  <c r="S27" i="84"/>
  <c r="P27" i="84"/>
  <c r="AA26" i="84"/>
  <c r="Y26" i="84"/>
  <c r="X26" i="84"/>
  <c r="Q26" i="84" s="1"/>
  <c r="R26" i="84" s="1"/>
  <c r="W26" i="84"/>
  <c r="V26" i="84"/>
  <c r="U26" i="84"/>
  <c r="I26" i="84" s="1"/>
  <c r="T26" i="84"/>
  <c r="S26" i="84"/>
  <c r="P26" i="84"/>
  <c r="AA25" i="84"/>
  <c r="Y25" i="84"/>
  <c r="W25" i="84"/>
  <c r="X25" i="84" s="1"/>
  <c r="Q25" i="84" s="1"/>
  <c r="R25" i="84" s="1"/>
  <c r="V25" i="84"/>
  <c r="U25" i="84"/>
  <c r="I25" i="84" s="1"/>
  <c r="T25" i="84"/>
  <c r="S25" i="84"/>
  <c r="P25" i="84"/>
  <c r="AA24" i="84"/>
  <c r="Y24" i="84"/>
  <c r="W24" i="84"/>
  <c r="V24" i="84"/>
  <c r="U24" i="84"/>
  <c r="I24" i="84" s="1"/>
  <c r="T24" i="84"/>
  <c r="S24" i="84"/>
  <c r="X24" i="84" s="1"/>
  <c r="Q24" i="84" s="1"/>
  <c r="R24" i="84" s="1"/>
  <c r="P24" i="84"/>
  <c r="AA23" i="84"/>
  <c r="Y23" i="84"/>
  <c r="X23" i="84"/>
  <c r="Q23" i="84" s="1"/>
  <c r="R23" i="84" s="1"/>
  <c r="W23" i="84"/>
  <c r="V23" i="84"/>
  <c r="U23" i="84"/>
  <c r="I23" i="84" s="1"/>
  <c r="T23" i="84"/>
  <c r="S23" i="84"/>
  <c r="P23" i="84"/>
  <c r="AA22" i="84"/>
  <c r="Y22" i="84"/>
  <c r="X22" i="84"/>
  <c r="Q22" i="84" s="1"/>
  <c r="R22" i="84" s="1"/>
  <c r="W22" i="84"/>
  <c r="V22" i="84"/>
  <c r="U22" i="84"/>
  <c r="I22" i="84" s="1"/>
  <c r="T22" i="84"/>
  <c r="S22" i="84"/>
  <c r="P22" i="84"/>
  <c r="AA21" i="84"/>
  <c r="Y21" i="84"/>
  <c r="X21" i="84"/>
  <c r="Q21" i="84" s="1"/>
  <c r="R21" i="84" s="1"/>
  <c r="W21" i="84"/>
  <c r="V21" i="84"/>
  <c r="U21" i="84"/>
  <c r="I21" i="84" s="1"/>
  <c r="T21" i="84"/>
  <c r="S21" i="84"/>
  <c r="P21" i="84"/>
  <c r="AA20" i="84"/>
  <c r="Y20" i="84"/>
  <c r="X20" i="84"/>
  <c r="Q20" i="84" s="1"/>
  <c r="R20" i="84" s="1"/>
  <c r="W20" i="84"/>
  <c r="V20" i="84"/>
  <c r="U20" i="84"/>
  <c r="I20" i="84" s="1"/>
  <c r="T20" i="84"/>
  <c r="S20" i="84"/>
  <c r="P20" i="84"/>
  <c r="AA19" i="84"/>
  <c r="Y19" i="84"/>
  <c r="X19" i="84"/>
  <c r="Q19" i="84" s="1"/>
  <c r="R19" i="84" s="1"/>
  <c r="W19" i="84"/>
  <c r="V19" i="84"/>
  <c r="U19" i="84"/>
  <c r="I19" i="84" s="1"/>
  <c r="T19" i="84"/>
  <c r="S19" i="84"/>
  <c r="P19" i="84"/>
  <c r="AA18" i="84"/>
  <c r="Y18" i="84"/>
  <c r="X18" i="84"/>
  <c r="Q18" i="84" s="1"/>
  <c r="R18" i="84" s="1"/>
  <c r="W18" i="84"/>
  <c r="V18" i="84"/>
  <c r="U18" i="84"/>
  <c r="I18" i="84" s="1"/>
  <c r="T18" i="84"/>
  <c r="S18" i="84"/>
  <c r="P18" i="84"/>
  <c r="AA17" i="84"/>
  <c r="Y17" i="84"/>
  <c r="X17" i="84"/>
  <c r="Q17" i="84" s="1"/>
  <c r="R17" i="84" s="1"/>
  <c r="W17" i="84"/>
  <c r="V17" i="84"/>
  <c r="U17" i="84"/>
  <c r="I17" i="84" s="1"/>
  <c r="T17" i="84"/>
  <c r="S17" i="84"/>
  <c r="P17" i="84"/>
  <c r="AA16" i="84"/>
  <c r="Y16" i="84"/>
  <c r="X16" i="84"/>
  <c r="Q16" i="84" s="1"/>
  <c r="R16" i="84" s="1"/>
  <c r="W16" i="84"/>
  <c r="V16" i="84"/>
  <c r="U16" i="84"/>
  <c r="I16" i="84" s="1"/>
  <c r="T16" i="84"/>
  <c r="S16" i="84"/>
  <c r="P16" i="84"/>
  <c r="AA15" i="84"/>
  <c r="Y15" i="84"/>
  <c r="X15" i="84"/>
  <c r="Q15" i="84" s="1"/>
  <c r="R15" i="84" s="1"/>
  <c r="W15" i="84"/>
  <c r="V15" i="84"/>
  <c r="U15" i="84"/>
  <c r="I15" i="84" s="1"/>
  <c r="T15" i="84"/>
  <c r="S15" i="84"/>
  <c r="P15" i="84"/>
  <c r="AA14" i="84"/>
  <c r="Y14" i="84"/>
  <c r="X14" i="84"/>
  <c r="Q14" i="84" s="1"/>
  <c r="R14" i="84" s="1"/>
  <c r="W14" i="84"/>
  <c r="V14" i="84"/>
  <c r="U14" i="84"/>
  <c r="I14" i="84" s="1"/>
  <c r="T14" i="84"/>
  <c r="S14" i="84"/>
  <c r="P14" i="84"/>
  <c r="AA13" i="84"/>
  <c r="Y13" i="84"/>
  <c r="X13" i="84"/>
  <c r="Q13" i="84" s="1"/>
  <c r="R13" i="84" s="1"/>
  <c r="W13" i="84"/>
  <c r="V13" i="84"/>
  <c r="U13" i="84"/>
  <c r="I13" i="84" s="1"/>
  <c r="T13" i="84"/>
  <c r="S13" i="84"/>
  <c r="P13" i="84"/>
  <c r="X12" i="84"/>
  <c r="Q12" i="84" s="1"/>
  <c r="R12" i="84" s="1"/>
  <c r="W12" i="84"/>
  <c r="V12" i="84"/>
  <c r="U12" i="84"/>
  <c r="I12" i="84" s="1"/>
  <c r="T12" i="84"/>
  <c r="S12" i="84"/>
  <c r="P12" i="84"/>
  <c r="X11" i="84"/>
  <c r="Q11" i="84" s="1"/>
  <c r="R11" i="84" s="1"/>
  <c r="W11" i="84"/>
  <c r="V11" i="84"/>
  <c r="U11" i="84"/>
  <c r="I11" i="84" s="1"/>
  <c r="T11" i="84"/>
  <c r="S11" i="84"/>
  <c r="P11" i="84"/>
  <c r="X10" i="84"/>
  <c r="Q10" i="84" s="1"/>
  <c r="R10" i="84" s="1"/>
  <c r="W10" i="84"/>
  <c r="V10" i="84"/>
  <c r="U10" i="84"/>
  <c r="I10" i="84" s="1"/>
  <c r="T10" i="84"/>
  <c r="S10" i="84"/>
  <c r="P10" i="84"/>
  <c r="X9" i="84"/>
  <c r="Q9" i="84" s="1"/>
  <c r="R9" i="84" s="1"/>
  <c r="W9" i="84"/>
  <c r="V9" i="84"/>
  <c r="U9" i="84"/>
  <c r="I9" i="84" s="1"/>
  <c r="T9" i="84"/>
  <c r="S9" i="84"/>
  <c r="P9" i="84"/>
  <c r="AO1" i="84"/>
  <c r="AA35" i="83"/>
  <c r="Y35" i="83"/>
  <c r="X35" i="83"/>
  <c r="Q35" i="83" s="1"/>
  <c r="R35" i="83" s="1"/>
  <c r="W35" i="83"/>
  <c r="V35" i="83"/>
  <c r="U35" i="83"/>
  <c r="I35" i="83" s="1"/>
  <c r="T35" i="83"/>
  <c r="S35" i="83"/>
  <c r="P35" i="83"/>
  <c r="Y34" i="83"/>
  <c r="X34" i="83"/>
  <c r="Q34" i="83" s="1"/>
  <c r="R34" i="83" s="1"/>
  <c r="W34" i="83"/>
  <c r="V34" i="83"/>
  <c r="U34" i="83"/>
  <c r="I34" i="83" s="1"/>
  <c r="T34" i="83"/>
  <c r="S34" i="83"/>
  <c r="P34" i="83"/>
  <c r="AA33" i="83"/>
  <c r="Y33" i="83"/>
  <c r="X33" i="83"/>
  <c r="Q33" i="83" s="1"/>
  <c r="R33" i="83" s="1"/>
  <c r="G33" i="83" s="1"/>
  <c r="W33" i="83"/>
  <c r="V33" i="83"/>
  <c r="U33" i="83"/>
  <c r="I33" i="83" s="1"/>
  <c r="T33" i="83"/>
  <c r="S33" i="83"/>
  <c r="P33" i="83"/>
  <c r="AA32" i="83"/>
  <c r="Y32" i="83"/>
  <c r="X32" i="83"/>
  <c r="Q32" i="83" s="1"/>
  <c r="R32" i="83" s="1"/>
  <c r="W32" i="83"/>
  <c r="V32" i="83"/>
  <c r="U32" i="83"/>
  <c r="I32" i="83" s="1"/>
  <c r="T32" i="83"/>
  <c r="S32" i="83"/>
  <c r="P32" i="83"/>
  <c r="AA31" i="83"/>
  <c r="Y31" i="83"/>
  <c r="X31" i="83"/>
  <c r="Q31" i="83" s="1"/>
  <c r="R31" i="83" s="1"/>
  <c r="W31" i="83"/>
  <c r="V31" i="83"/>
  <c r="U31" i="83"/>
  <c r="I31" i="83" s="1"/>
  <c r="T31" i="83"/>
  <c r="S31" i="83"/>
  <c r="P31" i="83"/>
  <c r="AA30" i="83"/>
  <c r="Y30" i="83"/>
  <c r="X30" i="83"/>
  <c r="Q30" i="83" s="1"/>
  <c r="R30" i="83" s="1"/>
  <c r="W30" i="83"/>
  <c r="V30" i="83"/>
  <c r="U30" i="83"/>
  <c r="I30" i="83" s="1"/>
  <c r="T30" i="83"/>
  <c r="S30" i="83"/>
  <c r="P30" i="83"/>
  <c r="AA29" i="83"/>
  <c r="Y29" i="83"/>
  <c r="X29" i="83"/>
  <c r="Q29" i="83" s="1"/>
  <c r="R29" i="83" s="1"/>
  <c r="E29" i="83" s="1"/>
  <c r="W29" i="83"/>
  <c r="V29" i="83"/>
  <c r="U29" i="83"/>
  <c r="I29" i="83" s="1"/>
  <c r="T29" i="83"/>
  <c r="S29" i="83"/>
  <c r="P29" i="83"/>
  <c r="AA28" i="83"/>
  <c r="Y28" i="83"/>
  <c r="X28" i="83"/>
  <c r="Q28" i="83" s="1"/>
  <c r="R28" i="83" s="1"/>
  <c r="W28" i="83"/>
  <c r="V28" i="83"/>
  <c r="U28" i="83"/>
  <c r="I28" i="83" s="1"/>
  <c r="T28" i="83"/>
  <c r="S28" i="83"/>
  <c r="P28" i="83"/>
  <c r="AA27" i="83"/>
  <c r="Y27" i="83"/>
  <c r="X27" i="83"/>
  <c r="Q27" i="83" s="1"/>
  <c r="R27" i="83" s="1"/>
  <c r="W27" i="83"/>
  <c r="V27" i="83"/>
  <c r="U27" i="83"/>
  <c r="I27" i="83" s="1"/>
  <c r="T27" i="83"/>
  <c r="S27" i="83"/>
  <c r="P27" i="83"/>
  <c r="AA26" i="83"/>
  <c r="Y26" i="83"/>
  <c r="X26" i="83"/>
  <c r="Q26" i="83" s="1"/>
  <c r="R26" i="83" s="1"/>
  <c r="W26" i="83"/>
  <c r="V26" i="83"/>
  <c r="U26" i="83"/>
  <c r="I26" i="83" s="1"/>
  <c r="T26" i="83"/>
  <c r="S26" i="83"/>
  <c r="P26" i="83"/>
  <c r="AA25" i="83"/>
  <c r="Y25" i="83"/>
  <c r="X25" i="83"/>
  <c r="Q25" i="83" s="1"/>
  <c r="R25" i="83" s="1"/>
  <c r="G25" i="83" s="1"/>
  <c r="W25" i="83"/>
  <c r="V25" i="83"/>
  <c r="U25" i="83"/>
  <c r="I25" i="83" s="1"/>
  <c r="T25" i="83"/>
  <c r="S25" i="83"/>
  <c r="P25" i="83"/>
  <c r="AA24" i="83"/>
  <c r="Y24" i="83"/>
  <c r="X24" i="83"/>
  <c r="Q24" i="83" s="1"/>
  <c r="R24" i="83" s="1"/>
  <c r="W24" i="83"/>
  <c r="V24" i="83"/>
  <c r="U24" i="83"/>
  <c r="I24" i="83" s="1"/>
  <c r="T24" i="83"/>
  <c r="S24" i="83"/>
  <c r="P24" i="83"/>
  <c r="AA23" i="83"/>
  <c r="Y23" i="83"/>
  <c r="X23" i="83"/>
  <c r="Q23" i="83" s="1"/>
  <c r="R23" i="83" s="1"/>
  <c r="W23" i="83"/>
  <c r="V23" i="83"/>
  <c r="U23" i="83"/>
  <c r="I23" i="83" s="1"/>
  <c r="T23" i="83"/>
  <c r="S23" i="83"/>
  <c r="P23" i="83"/>
  <c r="AA22" i="83"/>
  <c r="Y22" i="83"/>
  <c r="X22" i="83"/>
  <c r="Q22" i="83" s="1"/>
  <c r="R22" i="83" s="1"/>
  <c r="W22" i="83"/>
  <c r="V22" i="83"/>
  <c r="U22" i="83"/>
  <c r="I22" i="83" s="1"/>
  <c r="T22" i="83"/>
  <c r="S22" i="83"/>
  <c r="P22" i="83"/>
  <c r="AA21" i="83"/>
  <c r="Y21" i="83"/>
  <c r="X21" i="83"/>
  <c r="Q21" i="83" s="1"/>
  <c r="R21" i="83" s="1"/>
  <c r="W21" i="83"/>
  <c r="V21" i="83"/>
  <c r="U21" i="83"/>
  <c r="I21" i="83" s="1"/>
  <c r="T21" i="83"/>
  <c r="S21" i="83"/>
  <c r="P21" i="83"/>
  <c r="AA20" i="83"/>
  <c r="Y20" i="83"/>
  <c r="X20" i="83"/>
  <c r="Q20" i="83" s="1"/>
  <c r="R20" i="83" s="1"/>
  <c r="W20" i="83"/>
  <c r="V20" i="83"/>
  <c r="U20" i="83"/>
  <c r="I20" i="83" s="1"/>
  <c r="T20" i="83"/>
  <c r="S20" i="83"/>
  <c r="P20" i="83"/>
  <c r="AA19" i="83"/>
  <c r="Y19" i="83"/>
  <c r="X19" i="83"/>
  <c r="Q19" i="83" s="1"/>
  <c r="R19" i="83" s="1"/>
  <c r="W19" i="83"/>
  <c r="V19" i="83"/>
  <c r="U19" i="83"/>
  <c r="I19" i="83" s="1"/>
  <c r="T19" i="83"/>
  <c r="S19" i="83"/>
  <c r="P19" i="83"/>
  <c r="AA18" i="83"/>
  <c r="Y18" i="83"/>
  <c r="X18" i="83"/>
  <c r="Q18" i="83" s="1"/>
  <c r="R18" i="83" s="1"/>
  <c r="W18" i="83"/>
  <c r="V18" i="83"/>
  <c r="U18" i="83"/>
  <c r="I18" i="83" s="1"/>
  <c r="T18" i="83"/>
  <c r="S18" i="83"/>
  <c r="P18" i="83"/>
  <c r="AA17" i="83"/>
  <c r="Y17" i="83"/>
  <c r="X17" i="83"/>
  <c r="Q17" i="83" s="1"/>
  <c r="R17" i="83" s="1"/>
  <c r="W17" i="83"/>
  <c r="V17" i="83"/>
  <c r="U17" i="83"/>
  <c r="I17" i="83" s="1"/>
  <c r="T17" i="83"/>
  <c r="S17" i="83"/>
  <c r="P17" i="83"/>
  <c r="AA16" i="83"/>
  <c r="Y16" i="83"/>
  <c r="X16" i="83"/>
  <c r="Q16" i="83" s="1"/>
  <c r="R16" i="83" s="1"/>
  <c r="W16" i="83"/>
  <c r="V16" i="83"/>
  <c r="U16" i="83"/>
  <c r="I16" i="83" s="1"/>
  <c r="T16" i="83"/>
  <c r="S16" i="83"/>
  <c r="P16" i="83"/>
  <c r="AA15" i="83"/>
  <c r="Y15" i="83"/>
  <c r="X15" i="83"/>
  <c r="Q15" i="83" s="1"/>
  <c r="R15" i="83" s="1"/>
  <c r="W15" i="83"/>
  <c r="V15" i="83"/>
  <c r="U15" i="83"/>
  <c r="I15" i="83" s="1"/>
  <c r="T15" i="83"/>
  <c r="S15" i="83"/>
  <c r="P15" i="83"/>
  <c r="AA14" i="83"/>
  <c r="Y14" i="83"/>
  <c r="X14" i="83"/>
  <c r="Q14" i="83" s="1"/>
  <c r="R14" i="83" s="1"/>
  <c r="E14" i="83" s="1"/>
  <c r="W14" i="83"/>
  <c r="V14" i="83"/>
  <c r="U14" i="83"/>
  <c r="I14" i="83" s="1"/>
  <c r="T14" i="83"/>
  <c r="S14" i="83"/>
  <c r="P14" i="83"/>
  <c r="AA13" i="83"/>
  <c r="Y13" i="83"/>
  <c r="X13" i="83"/>
  <c r="Q13" i="83" s="1"/>
  <c r="R13" i="83" s="1"/>
  <c r="W13" i="83"/>
  <c r="V13" i="83"/>
  <c r="U13" i="83"/>
  <c r="I13" i="83" s="1"/>
  <c r="T13" i="83"/>
  <c r="S13" i="83"/>
  <c r="P13" i="83"/>
  <c r="X12" i="83"/>
  <c r="Q12" i="83" s="1"/>
  <c r="R12" i="83" s="1"/>
  <c r="W12" i="83"/>
  <c r="V12" i="83"/>
  <c r="U12" i="83"/>
  <c r="I12" i="83" s="1"/>
  <c r="T12" i="83"/>
  <c r="S12" i="83"/>
  <c r="P12" i="83"/>
  <c r="X11" i="83"/>
  <c r="Q11" i="83" s="1"/>
  <c r="R11" i="83" s="1"/>
  <c r="W11" i="83"/>
  <c r="V11" i="83"/>
  <c r="U11" i="83"/>
  <c r="I11" i="83" s="1"/>
  <c r="T11" i="83"/>
  <c r="S11" i="83"/>
  <c r="P11" i="83"/>
  <c r="X10" i="83"/>
  <c r="Q10" i="83" s="1"/>
  <c r="R10" i="83" s="1"/>
  <c r="E10" i="83" s="1"/>
  <c r="W10" i="83"/>
  <c r="V10" i="83"/>
  <c r="U10" i="83"/>
  <c r="I10" i="83" s="1"/>
  <c r="T10" i="83"/>
  <c r="S10" i="83"/>
  <c r="P10" i="83"/>
  <c r="X9" i="83"/>
  <c r="Q9" i="83" s="1"/>
  <c r="R9" i="83" s="1"/>
  <c r="W9" i="83"/>
  <c r="V9" i="83"/>
  <c r="U9" i="83"/>
  <c r="I9" i="83" s="1"/>
  <c r="T9" i="83"/>
  <c r="S9" i="83"/>
  <c r="P9" i="83"/>
  <c r="AO1" i="83"/>
  <c r="AA35" i="82"/>
  <c r="Y35" i="82"/>
  <c r="X35" i="82"/>
  <c r="Q35" i="82" s="1"/>
  <c r="R35" i="82" s="1"/>
  <c r="W35" i="82"/>
  <c r="V35" i="82"/>
  <c r="U35" i="82"/>
  <c r="I35" i="82" s="1"/>
  <c r="T35" i="82"/>
  <c r="S35" i="82"/>
  <c r="P35" i="82"/>
  <c r="Y34" i="82"/>
  <c r="X34" i="82"/>
  <c r="Q34" i="82" s="1"/>
  <c r="R34" i="82" s="1"/>
  <c r="W34" i="82"/>
  <c r="V34" i="82"/>
  <c r="U34" i="82"/>
  <c r="I34" i="82" s="1"/>
  <c r="T34" i="82"/>
  <c r="S34" i="82"/>
  <c r="P34" i="82"/>
  <c r="AA33" i="82"/>
  <c r="Y33" i="82"/>
  <c r="X33" i="82"/>
  <c r="Q33" i="82" s="1"/>
  <c r="R33" i="82" s="1"/>
  <c r="G33" i="82" s="1"/>
  <c r="W33" i="82"/>
  <c r="V33" i="82"/>
  <c r="U33" i="82"/>
  <c r="I33" i="82" s="1"/>
  <c r="T33" i="82"/>
  <c r="S33" i="82"/>
  <c r="P33" i="82"/>
  <c r="AA32" i="82"/>
  <c r="Y32" i="82"/>
  <c r="X32" i="82"/>
  <c r="Q32" i="82" s="1"/>
  <c r="R32" i="82" s="1"/>
  <c r="W32" i="82"/>
  <c r="V32" i="82"/>
  <c r="U32" i="82"/>
  <c r="I32" i="82" s="1"/>
  <c r="T32" i="82"/>
  <c r="S32" i="82"/>
  <c r="P32" i="82"/>
  <c r="AA31" i="82"/>
  <c r="Y31" i="82"/>
  <c r="X31" i="82"/>
  <c r="Q31" i="82" s="1"/>
  <c r="R31" i="82" s="1"/>
  <c r="W31" i="82"/>
  <c r="V31" i="82"/>
  <c r="U31" i="82"/>
  <c r="I31" i="82" s="1"/>
  <c r="T31" i="82"/>
  <c r="S31" i="82"/>
  <c r="P31" i="82"/>
  <c r="AA30" i="82"/>
  <c r="Y30" i="82"/>
  <c r="X30" i="82"/>
  <c r="Q30" i="82" s="1"/>
  <c r="R30" i="82" s="1"/>
  <c r="G30" i="82" s="1"/>
  <c r="W30" i="82"/>
  <c r="V30" i="82"/>
  <c r="U30" i="82"/>
  <c r="I30" i="82" s="1"/>
  <c r="T30" i="82"/>
  <c r="S30" i="82"/>
  <c r="P30" i="82"/>
  <c r="AA29" i="82"/>
  <c r="Y29" i="82"/>
  <c r="X29" i="82"/>
  <c r="Q29" i="82" s="1"/>
  <c r="R29" i="82" s="1"/>
  <c r="W29" i="82"/>
  <c r="V29" i="82"/>
  <c r="U29" i="82"/>
  <c r="I29" i="82" s="1"/>
  <c r="T29" i="82"/>
  <c r="S29" i="82"/>
  <c r="P29" i="82"/>
  <c r="AA28" i="82"/>
  <c r="Y28" i="82"/>
  <c r="X28" i="82"/>
  <c r="Q28" i="82" s="1"/>
  <c r="R28" i="82" s="1"/>
  <c r="W28" i="82"/>
  <c r="V28" i="82"/>
  <c r="U28" i="82"/>
  <c r="I28" i="82" s="1"/>
  <c r="T28" i="82"/>
  <c r="S28" i="82"/>
  <c r="P28" i="82"/>
  <c r="AA27" i="82"/>
  <c r="Y27" i="82"/>
  <c r="X27" i="82"/>
  <c r="Q27" i="82" s="1"/>
  <c r="R27" i="82" s="1"/>
  <c r="W27" i="82"/>
  <c r="V27" i="82"/>
  <c r="U27" i="82"/>
  <c r="I27" i="82" s="1"/>
  <c r="T27" i="82"/>
  <c r="S27" i="82"/>
  <c r="P27" i="82"/>
  <c r="AA26" i="82"/>
  <c r="Y26" i="82"/>
  <c r="X26" i="82"/>
  <c r="Q26" i="82" s="1"/>
  <c r="R26" i="82" s="1"/>
  <c r="W26" i="82"/>
  <c r="V26" i="82"/>
  <c r="U26" i="82"/>
  <c r="I26" i="82" s="1"/>
  <c r="T26" i="82"/>
  <c r="S26" i="82"/>
  <c r="P26" i="82"/>
  <c r="AA25" i="82"/>
  <c r="Y25" i="82"/>
  <c r="X25" i="82"/>
  <c r="Q25" i="82" s="1"/>
  <c r="R25" i="82" s="1"/>
  <c r="W25" i="82"/>
  <c r="V25" i="82"/>
  <c r="U25" i="82"/>
  <c r="I25" i="82" s="1"/>
  <c r="T25" i="82"/>
  <c r="S25" i="82"/>
  <c r="P25" i="82"/>
  <c r="AA24" i="82"/>
  <c r="Y24" i="82"/>
  <c r="X24" i="82"/>
  <c r="Q24" i="82" s="1"/>
  <c r="R24" i="82" s="1"/>
  <c r="W24" i="82"/>
  <c r="V24" i="82"/>
  <c r="U24" i="82"/>
  <c r="I24" i="82" s="1"/>
  <c r="T24" i="82"/>
  <c r="S24" i="82"/>
  <c r="P24" i="82"/>
  <c r="AA23" i="82"/>
  <c r="Y23" i="82"/>
  <c r="X23" i="82"/>
  <c r="Q23" i="82" s="1"/>
  <c r="R23" i="82" s="1"/>
  <c r="W23" i="82"/>
  <c r="V23" i="82"/>
  <c r="U23" i="82"/>
  <c r="I23" i="82" s="1"/>
  <c r="T23" i="82"/>
  <c r="S23" i="82"/>
  <c r="P23" i="82"/>
  <c r="AA22" i="82"/>
  <c r="Y22" i="82"/>
  <c r="X22" i="82"/>
  <c r="Q22" i="82" s="1"/>
  <c r="R22" i="82" s="1"/>
  <c r="G22" i="82" s="1"/>
  <c r="W22" i="82"/>
  <c r="V22" i="82"/>
  <c r="U22" i="82"/>
  <c r="I22" i="82" s="1"/>
  <c r="T22" i="82"/>
  <c r="S22" i="82"/>
  <c r="P22" i="82"/>
  <c r="AA21" i="82"/>
  <c r="Y21" i="82"/>
  <c r="X21" i="82"/>
  <c r="Q21" i="82" s="1"/>
  <c r="R21" i="82" s="1"/>
  <c r="W21" i="82"/>
  <c r="V21" i="82"/>
  <c r="U21" i="82"/>
  <c r="I21" i="82" s="1"/>
  <c r="T21" i="82"/>
  <c r="S21" i="82"/>
  <c r="P21" i="82"/>
  <c r="AA20" i="82"/>
  <c r="Y20" i="82"/>
  <c r="X20" i="82"/>
  <c r="Q20" i="82" s="1"/>
  <c r="R20" i="82" s="1"/>
  <c r="W20" i="82"/>
  <c r="V20" i="82"/>
  <c r="U20" i="82"/>
  <c r="I20" i="82" s="1"/>
  <c r="T20" i="82"/>
  <c r="S20" i="82"/>
  <c r="P20" i="82"/>
  <c r="AA19" i="82"/>
  <c r="Y19" i="82"/>
  <c r="X19" i="82"/>
  <c r="Q19" i="82" s="1"/>
  <c r="R19" i="82" s="1"/>
  <c r="W19" i="82"/>
  <c r="V19" i="82"/>
  <c r="U19" i="82"/>
  <c r="I19" i="82" s="1"/>
  <c r="T19" i="82"/>
  <c r="S19" i="82"/>
  <c r="P19" i="82"/>
  <c r="AA18" i="82"/>
  <c r="Y18" i="82"/>
  <c r="X18" i="82"/>
  <c r="Q18" i="82" s="1"/>
  <c r="R18" i="82" s="1"/>
  <c r="G18" i="82" s="1"/>
  <c r="W18" i="82"/>
  <c r="V18" i="82"/>
  <c r="U18" i="82"/>
  <c r="I18" i="82" s="1"/>
  <c r="T18" i="82"/>
  <c r="S18" i="82"/>
  <c r="P18" i="82"/>
  <c r="AA17" i="82"/>
  <c r="Y17" i="82"/>
  <c r="X17" i="82"/>
  <c r="Q17" i="82" s="1"/>
  <c r="R17" i="82" s="1"/>
  <c r="W17" i="82"/>
  <c r="V17" i="82"/>
  <c r="U17" i="82"/>
  <c r="I17" i="82" s="1"/>
  <c r="T17" i="82"/>
  <c r="S17" i="82"/>
  <c r="P17" i="82"/>
  <c r="AA16" i="82"/>
  <c r="Y16" i="82"/>
  <c r="X16" i="82"/>
  <c r="Q16" i="82" s="1"/>
  <c r="R16" i="82" s="1"/>
  <c r="W16" i="82"/>
  <c r="V16" i="82"/>
  <c r="U16" i="82"/>
  <c r="I16" i="82" s="1"/>
  <c r="T16" i="82"/>
  <c r="S16" i="82"/>
  <c r="P16" i="82"/>
  <c r="AA15" i="82"/>
  <c r="Y15" i="82"/>
  <c r="X15" i="82"/>
  <c r="Q15" i="82" s="1"/>
  <c r="R15" i="82" s="1"/>
  <c r="W15" i="82"/>
  <c r="V15" i="82"/>
  <c r="U15" i="82"/>
  <c r="I15" i="82" s="1"/>
  <c r="T15" i="82"/>
  <c r="S15" i="82"/>
  <c r="P15" i="82"/>
  <c r="AA14" i="82"/>
  <c r="Y14" i="82"/>
  <c r="X14" i="82"/>
  <c r="Q14" i="82" s="1"/>
  <c r="R14" i="82" s="1"/>
  <c r="G14" i="82" s="1"/>
  <c r="W14" i="82"/>
  <c r="V14" i="82"/>
  <c r="U14" i="82"/>
  <c r="I14" i="82" s="1"/>
  <c r="T14" i="82"/>
  <c r="S14" i="82"/>
  <c r="P14" i="82"/>
  <c r="AA13" i="82"/>
  <c r="Y13" i="82"/>
  <c r="X13" i="82"/>
  <c r="Q13" i="82" s="1"/>
  <c r="R13" i="82" s="1"/>
  <c r="W13" i="82"/>
  <c r="V13" i="82"/>
  <c r="U13" i="82"/>
  <c r="I13" i="82" s="1"/>
  <c r="T13" i="82"/>
  <c r="S13" i="82"/>
  <c r="P13" i="82"/>
  <c r="X12" i="82"/>
  <c r="Q12" i="82" s="1"/>
  <c r="R12" i="82" s="1"/>
  <c r="W12" i="82"/>
  <c r="V12" i="82"/>
  <c r="U12" i="82"/>
  <c r="I12" i="82" s="1"/>
  <c r="T12" i="82"/>
  <c r="S12" i="82"/>
  <c r="P12" i="82"/>
  <c r="X11" i="82"/>
  <c r="Q11" i="82" s="1"/>
  <c r="R11" i="82" s="1"/>
  <c r="W11" i="82"/>
  <c r="V11" i="82"/>
  <c r="U11" i="82"/>
  <c r="I11" i="82" s="1"/>
  <c r="T11" i="82"/>
  <c r="S11" i="82"/>
  <c r="P11" i="82"/>
  <c r="X10" i="82"/>
  <c r="Q10" i="82" s="1"/>
  <c r="R10" i="82" s="1"/>
  <c r="G10" i="82" s="1"/>
  <c r="W10" i="82"/>
  <c r="V10" i="82"/>
  <c r="U10" i="82"/>
  <c r="I10" i="82" s="1"/>
  <c r="T10" i="82"/>
  <c r="S10" i="82"/>
  <c r="P10" i="82"/>
  <c r="X9" i="82"/>
  <c r="Q9" i="82" s="1"/>
  <c r="R9" i="82" s="1"/>
  <c r="W9" i="82"/>
  <c r="V9" i="82"/>
  <c r="U9" i="82"/>
  <c r="I9" i="82" s="1"/>
  <c r="T9" i="82"/>
  <c r="S9" i="82"/>
  <c r="P9" i="82"/>
  <c r="AO1" i="82"/>
  <c r="AA35" i="81"/>
  <c r="Y35" i="81"/>
  <c r="X35" i="81"/>
  <c r="Q35" i="81" s="1"/>
  <c r="R35" i="81" s="1"/>
  <c r="W35" i="81"/>
  <c r="V35" i="81"/>
  <c r="U35" i="81"/>
  <c r="I35" i="81" s="1"/>
  <c r="T35" i="81"/>
  <c r="S35" i="81"/>
  <c r="P35" i="81"/>
  <c r="Y34" i="81"/>
  <c r="X34" i="81"/>
  <c r="Q34" i="81" s="1"/>
  <c r="R34" i="81" s="1"/>
  <c r="W34" i="81"/>
  <c r="V34" i="81"/>
  <c r="U34" i="81"/>
  <c r="I34" i="81" s="1"/>
  <c r="T34" i="81"/>
  <c r="S34" i="81"/>
  <c r="P34" i="81"/>
  <c r="AA33" i="81"/>
  <c r="Y33" i="81"/>
  <c r="X33" i="81"/>
  <c r="Q33" i="81" s="1"/>
  <c r="R33" i="81" s="1"/>
  <c r="G33" i="81" s="1"/>
  <c r="W33" i="81"/>
  <c r="V33" i="81"/>
  <c r="U33" i="81"/>
  <c r="I33" i="81" s="1"/>
  <c r="T33" i="81"/>
  <c r="S33" i="81"/>
  <c r="P33" i="81"/>
  <c r="AA32" i="81"/>
  <c r="Y32" i="81"/>
  <c r="X32" i="81"/>
  <c r="Q32" i="81" s="1"/>
  <c r="R32" i="81" s="1"/>
  <c r="W32" i="81"/>
  <c r="V32" i="81"/>
  <c r="U32" i="81"/>
  <c r="I32" i="81" s="1"/>
  <c r="T32" i="81"/>
  <c r="S32" i="81"/>
  <c r="P32" i="81"/>
  <c r="AA31" i="81"/>
  <c r="Y31" i="81"/>
  <c r="X31" i="81"/>
  <c r="Q31" i="81" s="1"/>
  <c r="R31" i="81" s="1"/>
  <c r="W31" i="81"/>
  <c r="V31" i="81"/>
  <c r="U31" i="81"/>
  <c r="I31" i="81" s="1"/>
  <c r="T31" i="81"/>
  <c r="S31" i="81"/>
  <c r="P31" i="81"/>
  <c r="AA30" i="81"/>
  <c r="Y30" i="81"/>
  <c r="X30" i="81"/>
  <c r="Q30" i="81" s="1"/>
  <c r="R30" i="81" s="1"/>
  <c r="W30" i="81"/>
  <c r="V30" i="81"/>
  <c r="U30" i="81"/>
  <c r="I30" i="81" s="1"/>
  <c r="T30" i="81"/>
  <c r="S30" i="81"/>
  <c r="P30" i="81"/>
  <c r="AA29" i="81"/>
  <c r="Y29" i="81"/>
  <c r="X29" i="81"/>
  <c r="Q29" i="81" s="1"/>
  <c r="R29" i="81" s="1"/>
  <c r="E29" i="81" s="1"/>
  <c r="W29" i="81"/>
  <c r="V29" i="81"/>
  <c r="U29" i="81"/>
  <c r="I29" i="81" s="1"/>
  <c r="T29" i="81"/>
  <c r="S29" i="81"/>
  <c r="P29" i="81"/>
  <c r="AA28" i="81"/>
  <c r="Y28" i="81"/>
  <c r="X28" i="81"/>
  <c r="Q28" i="81" s="1"/>
  <c r="R28" i="81" s="1"/>
  <c r="W28" i="81"/>
  <c r="V28" i="81"/>
  <c r="U28" i="81"/>
  <c r="I28" i="81" s="1"/>
  <c r="T28" i="81"/>
  <c r="S28" i="81"/>
  <c r="P28" i="81"/>
  <c r="AA27" i="81"/>
  <c r="Y27" i="81"/>
  <c r="X27" i="81"/>
  <c r="Q27" i="81" s="1"/>
  <c r="R27" i="81" s="1"/>
  <c r="W27" i="81"/>
  <c r="V27" i="81"/>
  <c r="U27" i="81"/>
  <c r="I27" i="81" s="1"/>
  <c r="T27" i="81"/>
  <c r="S27" i="81"/>
  <c r="P27" i="81"/>
  <c r="AA26" i="81"/>
  <c r="Y26" i="81"/>
  <c r="X26" i="81"/>
  <c r="Q26" i="81" s="1"/>
  <c r="R26" i="81" s="1"/>
  <c r="W26" i="81"/>
  <c r="V26" i="81"/>
  <c r="U26" i="81"/>
  <c r="I26" i="81" s="1"/>
  <c r="T26" i="81"/>
  <c r="S26" i="81"/>
  <c r="P26" i="81"/>
  <c r="AA25" i="81"/>
  <c r="Y25" i="81"/>
  <c r="X25" i="81"/>
  <c r="Q25" i="81" s="1"/>
  <c r="R25" i="81" s="1"/>
  <c r="G25" i="81" s="1"/>
  <c r="W25" i="81"/>
  <c r="V25" i="81"/>
  <c r="U25" i="81"/>
  <c r="I25" i="81" s="1"/>
  <c r="T25" i="81"/>
  <c r="S25" i="81"/>
  <c r="P25" i="81"/>
  <c r="AA24" i="81"/>
  <c r="Y24" i="81"/>
  <c r="X24" i="81"/>
  <c r="Q24" i="81" s="1"/>
  <c r="R24" i="81" s="1"/>
  <c r="W24" i="81"/>
  <c r="V24" i="81"/>
  <c r="U24" i="81"/>
  <c r="I24" i="81" s="1"/>
  <c r="T24" i="81"/>
  <c r="S24" i="81"/>
  <c r="P24" i="81"/>
  <c r="AA23" i="81"/>
  <c r="Y23" i="81"/>
  <c r="X23" i="81"/>
  <c r="Q23" i="81" s="1"/>
  <c r="R23" i="81" s="1"/>
  <c r="W23" i="81"/>
  <c r="V23" i="81"/>
  <c r="U23" i="81"/>
  <c r="I23" i="81" s="1"/>
  <c r="T23" i="81"/>
  <c r="S23" i="81"/>
  <c r="P23" i="81"/>
  <c r="AA22" i="81"/>
  <c r="Y22" i="81"/>
  <c r="X22" i="81"/>
  <c r="Q22" i="81" s="1"/>
  <c r="R22" i="81" s="1"/>
  <c r="W22" i="81"/>
  <c r="V22" i="81"/>
  <c r="U22" i="81"/>
  <c r="I22" i="81" s="1"/>
  <c r="T22" i="81"/>
  <c r="S22" i="81"/>
  <c r="P22" i="81"/>
  <c r="AA21" i="81"/>
  <c r="Y21" i="81"/>
  <c r="X21" i="81"/>
  <c r="Q21" i="81" s="1"/>
  <c r="R21" i="81" s="1"/>
  <c r="W21" i="81"/>
  <c r="V21" i="81"/>
  <c r="U21" i="81"/>
  <c r="I21" i="81" s="1"/>
  <c r="T21" i="81"/>
  <c r="S21" i="81"/>
  <c r="P21" i="81"/>
  <c r="AA20" i="81"/>
  <c r="Y20" i="81"/>
  <c r="X20" i="81"/>
  <c r="Q20" i="81" s="1"/>
  <c r="R20" i="81" s="1"/>
  <c r="W20" i="81"/>
  <c r="V20" i="81"/>
  <c r="U20" i="81"/>
  <c r="I20" i="81" s="1"/>
  <c r="T20" i="81"/>
  <c r="S20" i="81"/>
  <c r="P20" i="81"/>
  <c r="AA19" i="81"/>
  <c r="Y19" i="81"/>
  <c r="X19" i="81"/>
  <c r="Q19" i="81" s="1"/>
  <c r="R19" i="81" s="1"/>
  <c r="W19" i="81"/>
  <c r="V19" i="81"/>
  <c r="U19" i="81"/>
  <c r="I19" i="81" s="1"/>
  <c r="T19" i="81"/>
  <c r="S19" i="81"/>
  <c r="P19" i="81"/>
  <c r="AA18" i="81"/>
  <c r="Y18" i="81"/>
  <c r="X18" i="81"/>
  <c r="Q18" i="81" s="1"/>
  <c r="R18" i="81" s="1"/>
  <c r="W18" i="81"/>
  <c r="V18" i="81"/>
  <c r="U18" i="81"/>
  <c r="I18" i="81" s="1"/>
  <c r="T18" i="81"/>
  <c r="S18" i="81"/>
  <c r="P18" i="81"/>
  <c r="AA17" i="81"/>
  <c r="Y17" i="81"/>
  <c r="X17" i="81"/>
  <c r="Q17" i="81" s="1"/>
  <c r="R17" i="81" s="1"/>
  <c r="W17" i="81"/>
  <c r="V17" i="81"/>
  <c r="U17" i="81"/>
  <c r="I17" i="81" s="1"/>
  <c r="T17" i="81"/>
  <c r="S17" i="81"/>
  <c r="P17" i="81"/>
  <c r="AA16" i="81"/>
  <c r="Y16" i="81"/>
  <c r="X16" i="81"/>
  <c r="Q16" i="81" s="1"/>
  <c r="R16" i="81" s="1"/>
  <c r="W16" i="81"/>
  <c r="V16" i="81"/>
  <c r="U16" i="81"/>
  <c r="I16" i="81" s="1"/>
  <c r="T16" i="81"/>
  <c r="S16" i="81"/>
  <c r="P16" i="81"/>
  <c r="AA15" i="81"/>
  <c r="Y15" i="81"/>
  <c r="X15" i="81"/>
  <c r="Q15" i="81" s="1"/>
  <c r="R15" i="81" s="1"/>
  <c r="W15" i="81"/>
  <c r="V15" i="81"/>
  <c r="U15" i="81"/>
  <c r="I15" i="81" s="1"/>
  <c r="T15" i="81"/>
  <c r="S15" i="81"/>
  <c r="P15" i="81"/>
  <c r="AA14" i="81"/>
  <c r="Y14" i="81"/>
  <c r="X14" i="81"/>
  <c r="Q14" i="81" s="1"/>
  <c r="R14" i="81" s="1"/>
  <c r="W14" i="81"/>
  <c r="V14" i="81"/>
  <c r="U14" i="81"/>
  <c r="I14" i="81" s="1"/>
  <c r="T14" i="81"/>
  <c r="S14" i="81"/>
  <c r="P14" i="81"/>
  <c r="AA13" i="81"/>
  <c r="Y13" i="81"/>
  <c r="X13" i="81"/>
  <c r="Q13" i="81" s="1"/>
  <c r="R13" i="81" s="1"/>
  <c r="W13" i="81"/>
  <c r="V13" i="81"/>
  <c r="U13" i="81"/>
  <c r="I13" i="81" s="1"/>
  <c r="T13" i="81"/>
  <c r="S13" i="81"/>
  <c r="P13" i="81"/>
  <c r="X12" i="81"/>
  <c r="Q12" i="81" s="1"/>
  <c r="R12" i="81" s="1"/>
  <c r="W12" i="81"/>
  <c r="V12" i="81"/>
  <c r="U12" i="81"/>
  <c r="I12" i="81" s="1"/>
  <c r="T12" i="81"/>
  <c r="S12" i="81"/>
  <c r="P12" i="81"/>
  <c r="X11" i="81"/>
  <c r="Q11" i="81" s="1"/>
  <c r="R11" i="81" s="1"/>
  <c r="W11" i="81"/>
  <c r="V11" i="81"/>
  <c r="U11" i="81"/>
  <c r="I11" i="81" s="1"/>
  <c r="T11" i="81"/>
  <c r="S11" i="81"/>
  <c r="P11" i="81"/>
  <c r="X10" i="81"/>
  <c r="Q10" i="81" s="1"/>
  <c r="R10" i="81" s="1"/>
  <c r="W10" i="81"/>
  <c r="V10" i="81"/>
  <c r="U10" i="81"/>
  <c r="I10" i="81" s="1"/>
  <c r="T10" i="81"/>
  <c r="S10" i="81"/>
  <c r="P10" i="81"/>
  <c r="X9" i="81"/>
  <c r="Q9" i="81" s="1"/>
  <c r="R9" i="81" s="1"/>
  <c r="W9" i="81"/>
  <c r="V9" i="81"/>
  <c r="U9" i="81"/>
  <c r="I9" i="81" s="1"/>
  <c r="T9" i="81"/>
  <c r="S9" i="81"/>
  <c r="P9" i="81"/>
  <c r="AO1" i="81"/>
  <c r="AA35" i="80"/>
  <c r="Y35" i="80"/>
  <c r="X35" i="80"/>
  <c r="Q35" i="80" s="1"/>
  <c r="R35" i="80" s="1"/>
  <c r="W35" i="80"/>
  <c r="V35" i="80"/>
  <c r="U35" i="80"/>
  <c r="I35" i="80" s="1"/>
  <c r="T35" i="80"/>
  <c r="S35" i="80"/>
  <c r="P35" i="80"/>
  <c r="Y34" i="80"/>
  <c r="X34" i="80"/>
  <c r="Q34" i="80" s="1"/>
  <c r="R34" i="80" s="1"/>
  <c r="W34" i="80"/>
  <c r="V34" i="80"/>
  <c r="U34" i="80"/>
  <c r="I34" i="80" s="1"/>
  <c r="T34" i="80"/>
  <c r="S34" i="80"/>
  <c r="P34" i="80"/>
  <c r="AA33" i="80"/>
  <c r="Y33" i="80"/>
  <c r="X33" i="80"/>
  <c r="Q33" i="80" s="1"/>
  <c r="R33" i="80" s="1"/>
  <c r="W33" i="80"/>
  <c r="V33" i="80"/>
  <c r="U33" i="80"/>
  <c r="I33" i="80" s="1"/>
  <c r="T33" i="80"/>
  <c r="S33" i="80"/>
  <c r="P33" i="80"/>
  <c r="AA32" i="80"/>
  <c r="Y32" i="80"/>
  <c r="X32" i="80"/>
  <c r="Q32" i="80" s="1"/>
  <c r="R32" i="80" s="1"/>
  <c r="W32" i="80"/>
  <c r="V32" i="80"/>
  <c r="U32" i="80"/>
  <c r="I32" i="80" s="1"/>
  <c r="T32" i="80"/>
  <c r="S32" i="80"/>
  <c r="P32" i="80"/>
  <c r="AA31" i="80"/>
  <c r="Y31" i="80"/>
  <c r="X31" i="80"/>
  <c r="Q31" i="80" s="1"/>
  <c r="R31" i="80" s="1"/>
  <c r="W31" i="80"/>
  <c r="V31" i="80"/>
  <c r="U31" i="80"/>
  <c r="I31" i="80" s="1"/>
  <c r="T31" i="80"/>
  <c r="S31" i="80"/>
  <c r="P31" i="80"/>
  <c r="AA30" i="80"/>
  <c r="Y30" i="80"/>
  <c r="X30" i="80"/>
  <c r="Q30" i="80" s="1"/>
  <c r="R30" i="80" s="1"/>
  <c r="G30" i="80" s="1"/>
  <c r="W30" i="80"/>
  <c r="V30" i="80"/>
  <c r="U30" i="80"/>
  <c r="I30" i="80" s="1"/>
  <c r="T30" i="80"/>
  <c r="S30" i="80"/>
  <c r="P30" i="80"/>
  <c r="AA29" i="80"/>
  <c r="Y29" i="80"/>
  <c r="X29" i="80"/>
  <c r="Q29" i="80" s="1"/>
  <c r="R29" i="80" s="1"/>
  <c r="W29" i="80"/>
  <c r="V29" i="80"/>
  <c r="U29" i="80"/>
  <c r="I29" i="80" s="1"/>
  <c r="T29" i="80"/>
  <c r="S29" i="80"/>
  <c r="P29" i="80"/>
  <c r="AA28" i="80"/>
  <c r="Y28" i="80"/>
  <c r="X28" i="80"/>
  <c r="Q28" i="80" s="1"/>
  <c r="R28" i="80" s="1"/>
  <c r="W28" i="80"/>
  <c r="V28" i="80"/>
  <c r="U28" i="80"/>
  <c r="I28" i="80" s="1"/>
  <c r="T28" i="80"/>
  <c r="S28" i="80"/>
  <c r="P28" i="80"/>
  <c r="AA27" i="80"/>
  <c r="Y27" i="80"/>
  <c r="X27" i="80"/>
  <c r="Q27" i="80" s="1"/>
  <c r="R27" i="80" s="1"/>
  <c r="W27" i="80"/>
  <c r="V27" i="80"/>
  <c r="U27" i="80"/>
  <c r="I27" i="80" s="1"/>
  <c r="T27" i="80"/>
  <c r="S27" i="80"/>
  <c r="P27" i="80"/>
  <c r="AA26" i="80"/>
  <c r="Y26" i="80"/>
  <c r="X26" i="80"/>
  <c r="Q26" i="80" s="1"/>
  <c r="R26" i="80" s="1"/>
  <c r="W26" i="80"/>
  <c r="V26" i="80"/>
  <c r="U26" i="80"/>
  <c r="I26" i="80" s="1"/>
  <c r="T26" i="80"/>
  <c r="S26" i="80"/>
  <c r="P26" i="80"/>
  <c r="AA25" i="80"/>
  <c r="Y25" i="80"/>
  <c r="X25" i="80"/>
  <c r="Q25" i="80" s="1"/>
  <c r="R25" i="80" s="1"/>
  <c r="W25" i="80"/>
  <c r="V25" i="80"/>
  <c r="U25" i="80"/>
  <c r="I25" i="80" s="1"/>
  <c r="T25" i="80"/>
  <c r="S25" i="80"/>
  <c r="P25" i="80"/>
  <c r="AA24" i="80"/>
  <c r="Y24" i="80"/>
  <c r="X24" i="80"/>
  <c r="Q24" i="80" s="1"/>
  <c r="R24" i="80" s="1"/>
  <c r="W24" i="80"/>
  <c r="V24" i="80"/>
  <c r="U24" i="80"/>
  <c r="I24" i="80" s="1"/>
  <c r="T24" i="80"/>
  <c r="S24" i="80"/>
  <c r="P24" i="80"/>
  <c r="AA23" i="80"/>
  <c r="Y23" i="80"/>
  <c r="X23" i="80"/>
  <c r="Q23" i="80" s="1"/>
  <c r="R23" i="80" s="1"/>
  <c r="W23" i="80"/>
  <c r="V23" i="80"/>
  <c r="U23" i="80"/>
  <c r="I23" i="80" s="1"/>
  <c r="T23" i="80"/>
  <c r="S23" i="80"/>
  <c r="P23" i="80"/>
  <c r="AA22" i="80"/>
  <c r="Y22" i="80"/>
  <c r="X22" i="80"/>
  <c r="Q22" i="80" s="1"/>
  <c r="R22" i="80" s="1"/>
  <c r="G22" i="80" s="1"/>
  <c r="W22" i="80"/>
  <c r="V22" i="80"/>
  <c r="U22" i="80"/>
  <c r="I22" i="80" s="1"/>
  <c r="T22" i="80"/>
  <c r="S22" i="80"/>
  <c r="P22" i="80"/>
  <c r="AA21" i="80"/>
  <c r="Y21" i="80"/>
  <c r="X21" i="80"/>
  <c r="Q21" i="80" s="1"/>
  <c r="R21" i="80" s="1"/>
  <c r="W21" i="80"/>
  <c r="V21" i="80"/>
  <c r="U21" i="80"/>
  <c r="I21" i="80" s="1"/>
  <c r="T21" i="80"/>
  <c r="S21" i="80"/>
  <c r="P21" i="80"/>
  <c r="AA20" i="80"/>
  <c r="Y20" i="80"/>
  <c r="X20" i="80"/>
  <c r="Q20" i="80" s="1"/>
  <c r="R20" i="80" s="1"/>
  <c r="W20" i="80"/>
  <c r="V20" i="80"/>
  <c r="U20" i="80"/>
  <c r="I20" i="80" s="1"/>
  <c r="T20" i="80"/>
  <c r="S20" i="80"/>
  <c r="P20" i="80"/>
  <c r="AA19" i="80"/>
  <c r="Y19" i="80"/>
  <c r="X19" i="80"/>
  <c r="Q19" i="80" s="1"/>
  <c r="R19" i="80" s="1"/>
  <c r="W19" i="80"/>
  <c r="V19" i="80"/>
  <c r="U19" i="80"/>
  <c r="I19" i="80" s="1"/>
  <c r="T19" i="80"/>
  <c r="S19" i="80"/>
  <c r="P19" i="80"/>
  <c r="AA18" i="80"/>
  <c r="Y18" i="80"/>
  <c r="X18" i="80"/>
  <c r="Q18" i="80" s="1"/>
  <c r="R18" i="80" s="1"/>
  <c r="G18" i="80" s="1"/>
  <c r="W18" i="80"/>
  <c r="V18" i="80"/>
  <c r="U18" i="80"/>
  <c r="I18" i="80" s="1"/>
  <c r="T18" i="80"/>
  <c r="S18" i="80"/>
  <c r="P18" i="80"/>
  <c r="AA17" i="80"/>
  <c r="Y17" i="80"/>
  <c r="X17" i="80"/>
  <c r="Q17" i="80" s="1"/>
  <c r="R17" i="80" s="1"/>
  <c r="W17" i="80"/>
  <c r="V17" i="80"/>
  <c r="U17" i="80"/>
  <c r="I17" i="80" s="1"/>
  <c r="T17" i="80"/>
  <c r="S17" i="80"/>
  <c r="P17" i="80"/>
  <c r="AA16" i="80"/>
  <c r="Y16" i="80"/>
  <c r="X16" i="80"/>
  <c r="Q16" i="80" s="1"/>
  <c r="R16" i="80" s="1"/>
  <c r="W16" i="80"/>
  <c r="V16" i="80"/>
  <c r="U16" i="80"/>
  <c r="I16" i="80" s="1"/>
  <c r="T16" i="80"/>
  <c r="S16" i="80"/>
  <c r="P16" i="80"/>
  <c r="AA15" i="80"/>
  <c r="Y15" i="80"/>
  <c r="X15" i="80"/>
  <c r="Q15" i="80" s="1"/>
  <c r="R15" i="80" s="1"/>
  <c r="W15" i="80"/>
  <c r="V15" i="80"/>
  <c r="U15" i="80"/>
  <c r="I15" i="80" s="1"/>
  <c r="T15" i="80"/>
  <c r="S15" i="80"/>
  <c r="P15" i="80"/>
  <c r="AA14" i="80"/>
  <c r="Y14" i="80"/>
  <c r="X14" i="80"/>
  <c r="Q14" i="80" s="1"/>
  <c r="R14" i="80" s="1"/>
  <c r="G14" i="80" s="1"/>
  <c r="W14" i="80"/>
  <c r="V14" i="80"/>
  <c r="U14" i="80"/>
  <c r="I14" i="80" s="1"/>
  <c r="T14" i="80"/>
  <c r="S14" i="80"/>
  <c r="P14" i="80"/>
  <c r="AA13" i="80"/>
  <c r="Y13" i="80"/>
  <c r="X13" i="80"/>
  <c r="Q13" i="80" s="1"/>
  <c r="R13" i="80" s="1"/>
  <c r="W13" i="80"/>
  <c r="V13" i="80"/>
  <c r="U13" i="80"/>
  <c r="I13" i="80" s="1"/>
  <c r="T13" i="80"/>
  <c r="S13" i="80"/>
  <c r="P13" i="80"/>
  <c r="X12" i="80"/>
  <c r="Q12" i="80" s="1"/>
  <c r="R12" i="80" s="1"/>
  <c r="W12" i="80"/>
  <c r="V12" i="80"/>
  <c r="U12" i="80"/>
  <c r="I12" i="80" s="1"/>
  <c r="T12" i="80"/>
  <c r="S12" i="80"/>
  <c r="P12" i="80"/>
  <c r="W11" i="80"/>
  <c r="U11" i="80"/>
  <c r="I11" i="80" s="1"/>
  <c r="T11" i="80"/>
  <c r="S11" i="80"/>
  <c r="P11" i="80"/>
  <c r="X10" i="80"/>
  <c r="Q10" i="80" s="1"/>
  <c r="R10" i="80" s="1"/>
  <c r="G10" i="80" s="1"/>
  <c r="W10" i="80"/>
  <c r="V10" i="80"/>
  <c r="U10" i="80"/>
  <c r="I10" i="80" s="1"/>
  <c r="T10" i="80"/>
  <c r="S10" i="80"/>
  <c r="P10" i="80"/>
  <c r="X9" i="80"/>
  <c r="Q9" i="80" s="1"/>
  <c r="R9" i="80" s="1"/>
  <c r="W9" i="80"/>
  <c r="V9" i="80"/>
  <c r="U9" i="80"/>
  <c r="I9" i="80" s="1"/>
  <c r="T9" i="80"/>
  <c r="S9" i="80"/>
  <c r="P9" i="80"/>
  <c r="AO1" i="80"/>
  <c r="W9" i="85" l="1"/>
  <c r="P9" i="85" s="1"/>
  <c r="Q9" i="85" s="1"/>
  <c r="G9" i="85" s="1"/>
  <c r="X11" i="80"/>
  <c r="Q11" i="80" s="1"/>
  <c r="R11" i="80" s="1"/>
  <c r="E11" i="80" s="1"/>
  <c r="W24" i="85"/>
  <c r="P24" i="85" s="1"/>
  <c r="Q24" i="85" s="1"/>
  <c r="G24" i="85" s="1"/>
  <c r="K27" i="12"/>
  <c r="G12" i="85"/>
  <c r="E12" i="85"/>
  <c r="G13" i="85"/>
  <c r="E13" i="85"/>
  <c r="G17" i="85"/>
  <c r="E17" i="85"/>
  <c r="G21" i="85"/>
  <c r="E21" i="85"/>
  <c r="G28" i="85"/>
  <c r="E28" i="85"/>
  <c r="E28" i="84"/>
  <c r="G28" i="84"/>
  <c r="G29" i="84"/>
  <c r="E29" i="84"/>
  <c r="E21" i="84"/>
  <c r="G21" i="84"/>
  <c r="G14" i="83"/>
  <c r="E30" i="83"/>
  <c r="G30" i="83"/>
  <c r="E22" i="83"/>
  <c r="G22" i="83"/>
  <c r="E18" i="83"/>
  <c r="G18" i="83"/>
  <c r="G29" i="83"/>
  <c r="G10" i="83"/>
  <c r="G29" i="82"/>
  <c r="E29" i="82"/>
  <c r="G29" i="81"/>
  <c r="G28" i="81"/>
  <c r="E28" i="81"/>
  <c r="G30" i="81"/>
  <c r="E30" i="81"/>
  <c r="E18" i="81"/>
  <c r="G18" i="81"/>
  <c r="E22" i="81"/>
  <c r="G22" i="81"/>
  <c r="G16" i="85"/>
  <c r="E16" i="85"/>
  <c r="G19" i="85"/>
  <c r="E19" i="85"/>
  <c r="G26" i="85"/>
  <c r="E26" i="85"/>
  <c r="G33" i="85"/>
  <c r="E33" i="85"/>
  <c r="G29" i="85"/>
  <c r="E29" i="85"/>
  <c r="G32" i="85"/>
  <c r="E32" i="85"/>
  <c r="G11" i="85"/>
  <c r="E11" i="85"/>
  <c r="G15" i="85"/>
  <c r="E15" i="85"/>
  <c r="G23" i="85"/>
  <c r="E23" i="85"/>
  <c r="G25" i="85"/>
  <c r="E25" i="85"/>
  <c r="G18" i="85"/>
  <c r="E18" i="85"/>
  <c r="G34" i="85"/>
  <c r="E34" i="85"/>
  <c r="G20" i="85"/>
  <c r="E20" i="85"/>
  <c r="G10" i="85"/>
  <c r="E10" i="85"/>
  <c r="G14" i="85"/>
  <c r="E14" i="85"/>
  <c r="E27" i="85"/>
  <c r="G27" i="85"/>
  <c r="G31" i="85"/>
  <c r="E31" i="85"/>
  <c r="G35" i="85"/>
  <c r="E35" i="85"/>
  <c r="E22" i="85"/>
  <c r="E30" i="85"/>
  <c r="G24" i="84"/>
  <c r="E24" i="84"/>
  <c r="G25" i="84"/>
  <c r="E25" i="84"/>
  <c r="G32" i="84"/>
  <c r="E32" i="84"/>
  <c r="G33" i="84"/>
  <c r="E33" i="84"/>
  <c r="G14" i="84"/>
  <c r="E14" i="84"/>
  <c r="G17" i="84"/>
  <c r="E17" i="84"/>
  <c r="G30" i="84"/>
  <c r="E30" i="84"/>
  <c r="G19" i="84"/>
  <c r="E19" i="84"/>
  <c r="G23" i="84"/>
  <c r="E23" i="84"/>
  <c r="G20" i="84"/>
  <c r="E20" i="84"/>
  <c r="G22" i="84"/>
  <c r="E22" i="84"/>
  <c r="E11" i="84"/>
  <c r="G11" i="84"/>
  <c r="G26" i="84"/>
  <c r="E26" i="84"/>
  <c r="E27" i="84"/>
  <c r="G27" i="84"/>
  <c r="G9" i="84"/>
  <c r="E9" i="84"/>
  <c r="G15" i="84"/>
  <c r="E15" i="84"/>
  <c r="E16" i="84"/>
  <c r="G16" i="84"/>
  <c r="G18" i="84"/>
  <c r="E18" i="84"/>
  <c r="G34" i="84"/>
  <c r="E34" i="84"/>
  <c r="G12" i="84"/>
  <c r="E12" i="84"/>
  <c r="G10" i="84"/>
  <c r="E10" i="84"/>
  <c r="G13" i="84"/>
  <c r="E13" i="84"/>
  <c r="G35" i="84"/>
  <c r="E35" i="84"/>
  <c r="E31" i="84"/>
  <c r="G20" i="83"/>
  <c r="E20" i="83"/>
  <c r="G28" i="83"/>
  <c r="E28" i="83"/>
  <c r="G16" i="83"/>
  <c r="E16" i="83"/>
  <c r="G19" i="83"/>
  <c r="E19" i="83"/>
  <c r="G24" i="83"/>
  <c r="E24" i="83"/>
  <c r="E27" i="83"/>
  <c r="G27" i="83"/>
  <c r="G32" i="83"/>
  <c r="E32" i="83"/>
  <c r="E9" i="83"/>
  <c r="G9" i="83"/>
  <c r="E21" i="83"/>
  <c r="G21" i="83"/>
  <c r="G26" i="83"/>
  <c r="E26" i="83"/>
  <c r="E17" i="83"/>
  <c r="G17" i="83"/>
  <c r="G31" i="83"/>
  <c r="E31" i="83"/>
  <c r="G34" i="83"/>
  <c r="E34" i="83"/>
  <c r="G11" i="83"/>
  <c r="E11" i="83"/>
  <c r="G15" i="83"/>
  <c r="E15" i="83"/>
  <c r="E23" i="83"/>
  <c r="G23" i="83"/>
  <c r="E12" i="83"/>
  <c r="G12" i="83"/>
  <c r="G13" i="83"/>
  <c r="E13" i="83"/>
  <c r="G35" i="83"/>
  <c r="E35" i="83"/>
  <c r="E25" i="83"/>
  <c r="E33" i="83"/>
  <c r="G24" i="82"/>
  <c r="E24" i="82"/>
  <c r="G19" i="82"/>
  <c r="E19" i="82"/>
  <c r="G23" i="82"/>
  <c r="E23" i="82"/>
  <c r="E13" i="82"/>
  <c r="G13" i="82"/>
  <c r="G16" i="82"/>
  <c r="E16" i="82"/>
  <c r="E21" i="82"/>
  <c r="G21" i="82"/>
  <c r="G25" i="82"/>
  <c r="E25" i="82"/>
  <c r="G28" i="82"/>
  <c r="E28" i="82"/>
  <c r="G15" i="82"/>
  <c r="E15" i="82"/>
  <c r="G32" i="82"/>
  <c r="E32" i="82"/>
  <c r="G11" i="82"/>
  <c r="E11" i="82"/>
  <c r="E17" i="82"/>
  <c r="G17" i="82"/>
  <c r="G31" i="82"/>
  <c r="E31" i="82"/>
  <c r="G34" i="82"/>
  <c r="E34" i="82"/>
  <c r="G9" i="82"/>
  <c r="E9" i="82"/>
  <c r="E27" i="82"/>
  <c r="G27" i="82"/>
  <c r="E12" i="82"/>
  <c r="G12" i="82"/>
  <c r="G20" i="82"/>
  <c r="E20" i="82"/>
  <c r="G26" i="82"/>
  <c r="E26" i="82"/>
  <c r="G35" i="82"/>
  <c r="E35" i="82"/>
  <c r="E10" i="82"/>
  <c r="E14" i="82"/>
  <c r="E18" i="82"/>
  <c r="E22" i="82"/>
  <c r="E30" i="82"/>
  <c r="E33" i="82"/>
  <c r="G10" i="81"/>
  <c r="E10" i="81"/>
  <c r="G24" i="81"/>
  <c r="E24" i="81"/>
  <c r="E27" i="81"/>
  <c r="G27" i="81"/>
  <c r="G11" i="81"/>
  <c r="E11" i="81"/>
  <c r="G9" i="81"/>
  <c r="E9" i="81"/>
  <c r="G17" i="81"/>
  <c r="E17" i="81"/>
  <c r="G21" i="81"/>
  <c r="E21" i="81"/>
  <c r="G23" i="81"/>
  <c r="E23" i="81"/>
  <c r="G12" i="81"/>
  <c r="E12" i="81"/>
  <c r="G26" i="81"/>
  <c r="E26" i="81"/>
  <c r="G14" i="81"/>
  <c r="E14" i="81"/>
  <c r="G13" i="81"/>
  <c r="E13" i="81"/>
  <c r="G32" i="81"/>
  <c r="E32" i="81"/>
  <c r="G16" i="81"/>
  <c r="E16" i="81"/>
  <c r="G31" i="81"/>
  <c r="E31" i="81"/>
  <c r="G34" i="81"/>
  <c r="E34" i="81"/>
  <c r="G19" i="81"/>
  <c r="E19" i="81"/>
  <c r="G20" i="81"/>
  <c r="E20" i="81"/>
  <c r="G15" i="81"/>
  <c r="E15" i="81"/>
  <c r="G35" i="81"/>
  <c r="E35" i="81"/>
  <c r="E25" i="81"/>
  <c r="E33" i="81"/>
  <c r="G15" i="80"/>
  <c r="E15" i="80"/>
  <c r="E27" i="80"/>
  <c r="G27" i="80"/>
  <c r="G33" i="80"/>
  <c r="E33" i="80"/>
  <c r="G17" i="80"/>
  <c r="E17" i="80"/>
  <c r="G26" i="80"/>
  <c r="E26" i="80"/>
  <c r="E29" i="80"/>
  <c r="G29" i="80"/>
  <c r="G24" i="80"/>
  <c r="E24" i="80"/>
  <c r="E21" i="80"/>
  <c r="G21" i="80"/>
  <c r="G23" i="80"/>
  <c r="E23" i="80"/>
  <c r="G34" i="80"/>
  <c r="E34" i="80"/>
  <c r="G16" i="80"/>
  <c r="E16" i="80"/>
  <c r="G25" i="80"/>
  <c r="E25" i="80"/>
  <c r="G28" i="80"/>
  <c r="E28" i="80"/>
  <c r="G32" i="80"/>
  <c r="E32" i="80"/>
  <c r="G9" i="80"/>
  <c r="E9" i="80"/>
  <c r="G12" i="80"/>
  <c r="E12" i="80"/>
  <c r="G20" i="80"/>
  <c r="E20" i="80"/>
  <c r="G13" i="80"/>
  <c r="E13" i="80"/>
  <c r="G19" i="80"/>
  <c r="E19" i="80"/>
  <c r="G31" i="80"/>
  <c r="E31" i="80"/>
  <c r="G35" i="80"/>
  <c r="E35" i="80"/>
  <c r="E10" i="80"/>
  <c r="E14" i="80"/>
  <c r="E18" i="80"/>
  <c r="E22" i="80"/>
  <c r="E30" i="80"/>
  <c r="G11" i="80" l="1"/>
  <c r="E36" i="80" s="1"/>
  <c r="E9" i="85"/>
  <c r="L27" i="12"/>
  <c r="L18" i="128" s="1"/>
  <c r="K18" i="128"/>
  <c r="E24" i="85"/>
  <c r="E36" i="84"/>
  <c r="E36" i="83"/>
  <c r="E36" i="82"/>
  <c r="E36" i="81"/>
  <c r="E36" i="85" l="1"/>
  <c r="J17" i="12" s="1"/>
  <c r="J8" i="128" s="1"/>
  <c r="J29" i="128" s="1"/>
  <c r="AA35" i="79"/>
  <c r="Y35" i="79"/>
  <c r="X35" i="79"/>
  <c r="Q35" i="79" s="1"/>
  <c r="R35" i="79" s="1"/>
  <c r="W35" i="79"/>
  <c r="V35" i="79"/>
  <c r="U35" i="79"/>
  <c r="I35" i="79" s="1"/>
  <c r="T35" i="79"/>
  <c r="S35" i="79"/>
  <c r="P35" i="79"/>
  <c r="Y34" i="79"/>
  <c r="X34" i="79"/>
  <c r="Q34" i="79" s="1"/>
  <c r="R34" i="79" s="1"/>
  <c r="W34" i="79"/>
  <c r="V34" i="79"/>
  <c r="U34" i="79"/>
  <c r="I34" i="79" s="1"/>
  <c r="T34" i="79"/>
  <c r="S34" i="79"/>
  <c r="P34" i="79"/>
  <c r="AA33" i="79"/>
  <c r="Y33" i="79"/>
  <c r="X33" i="79"/>
  <c r="Q33" i="79" s="1"/>
  <c r="R33" i="79" s="1"/>
  <c r="G33" i="79" s="1"/>
  <c r="W33" i="79"/>
  <c r="V33" i="79"/>
  <c r="U33" i="79"/>
  <c r="I33" i="79" s="1"/>
  <c r="T33" i="79"/>
  <c r="S33" i="79"/>
  <c r="P33" i="79"/>
  <c r="AA32" i="79"/>
  <c r="Y32" i="79"/>
  <c r="X32" i="79"/>
  <c r="Q32" i="79" s="1"/>
  <c r="R32" i="79" s="1"/>
  <c r="W32" i="79"/>
  <c r="V32" i="79"/>
  <c r="U32" i="79"/>
  <c r="I32" i="79" s="1"/>
  <c r="T32" i="79"/>
  <c r="S32" i="79"/>
  <c r="P32" i="79"/>
  <c r="AA31" i="79"/>
  <c r="Y31" i="79"/>
  <c r="X31" i="79"/>
  <c r="Q31" i="79" s="1"/>
  <c r="R31" i="79" s="1"/>
  <c r="G31" i="79" s="1"/>
  <c r="W31" i="79"/>
  <c r="V31" i="79"/>
  <c r="U31" i="79"/>
  <c r="I31" i="79" s="1"/>
  <c r="T31" i="79"/>
  <c r="S31" i="79"/>
  <c r="P31" i="79"/>
  <c r="AA30" i="79"/>
  <c r="Y30" i="79"/>
  <c r="X30" i="79"/>
  <c r="Q30" i="79" s="1"/>
  <c r="R30" i="79" s="1"/>
  <c r="G30" i="79" s="1"/>
  <c r="W30" i="79"/>
  <c r="V30" i="79"/>
  <c r="U30" i="79"/>
  <c r="I30" i="79" s="1"/>
  <c r="T30" i="79"/>
  <c r="S30" i="79"/>
  <c r="P30" i="79"/>
  <c r="AA29" i="79"/>
  <c r="Y29" i="79"/>
  <c r="X29" i="79"/>
  <c r="Q29" i="79" s="1"/>
  <c r="R29" i="79" s="1"/>
  <c r="W29" i="79"/>
  <c r="V29" i="79"/>
  <c r="U29" i="79"/>
  <c r="I29" i="79" s="1"/>
  <c r="T29" i="79"/>
  <c r="S29" i="79"/>
  <c r="P29" i="79"/>
  <c r="AA28" i="79"/>
  <c r="Y28" i="79"/>
  <c r="X28" i="79"/>
  <c r="Q28" i="79" s="1"/>
  <c r="R28" i="79" s="1"/>
  <c r="W28" i="79"/>
  <c r="V28" i="79"/>
  <c r="U28" i="79"/>
  <c r="I28" i="79" s="1"/>
  <c r="T28" i="79"/>
  <c r="S28" i="79"/>
  <c r="P28" i="79"/>
  <c r="AA27" i="79"/>
  <c r="Y27" i="79"/>
  <c r="X27" i="79"/>
  <c r="Q27" i="79" s="1"/>
  <c r="R27" i="79" s="1"/>
  <c r="W27" i="79"/>
  <c r="V27" i="79"/>
  <c r="U27" i="79"/>
  <c r="I27" i="79" s="1"/>
  <c r="T27" i="79"/>
  <c r="S27" i="79"/>
  <c r="P27" i="79"/>
  <c r="AA26" i="79"/>
  <c r="Y26" i="79"/>
  <c r="X26" i="79"/>
  <c r="Q26" i="79" s="1"/>
  <c r="R26" i="79" s="1"/>
  <c r="W26" i="79"/>
  <c r="V26" i="79"/>
  <c r="U26" i="79"/>
  <c r="I26" i="79" s="1"/>
  <c r="T26" i="79"/>
  <c r="S26" i="79"/>
  <c r="P26" i="79"/>
  <c r="AA25" i="79"/>
  <c r="Y25" i="79"/>
  <c r="X25" i="79"/>
  <c r="Q25" i="79" s="1"/>
  <c r="R25" i="79" s="1"/>
  <c r="W25" i="79"/>
  <c r="V25" i="79"/>
  <c r="U25" i="79"/>
  <c r="I25" i="79" s="1"/>
  <c r="T25" i="79"/>
  <c r="S25" i="79"/>
  <c r="P25" i="79"/>
  <c r="AA24" i="79"/>
  <c r="Y24" i="79"/>
  <c r="X24" i="79"/>
  <c r="Q24" i="79" s="1"/>
  <c r="R24" i="79" s="1"/>
  <c r="W24" i="79"/>
  <c r="V24" i="79"/>
  <c r="U24" i="79"/>
  <c r="I24" i="79" s="1"/>
  <c r="T24" i="79"/>
  <c r="S24" i="79"/>
  <c r="P24" i="79"/>
  <c r="AA23" i="79"/>
  <c r="Y23" i="79"/>
  <c r="X23" i="79"/>
  <c r="Q23" i="79" s="1"/>
  <c r="R23" i="79" s="1"/>
  <c r="G23" i="79" s="1"/>
  <c r="W23" i="79"/>
  <c r="V23" i="79"/>
  <c r="U23" i="79"/>
  <c r="I23" i="79" s="1"/>
  <c r="T23" i="79"/>
  <c r="S23" i="79"/>
  <c r="P23" i="79"/>
  <c r="AA22" i="79"/>
  <c r="Y22" i="79"/>
  <c r="X22" i="79"/>
  <c r="Q22" i="79" s="1"/>
  <c r="R22" i="79" s="1"/>
  <c r="G22" i="79" s="1"/>
  <c r="W22" i="79"/>
  <c r="V22" i="79"/>
  <c r="U22" i="79"/>
  <c r="I22" i="79" s="1"/>
  <c r="T22" i="79"/>
  <c r="S22" i="79"/>
  <c r="P22" i="79"/>
  <c r="AA21" i="79"/>
  <c r="Y21" i="79"/>
  <c r="X21" i="79"/>
  <c r="Q21" i="79" s="1"/>
  <c r="R21" i="79" s="1"/>
  <c r="W21" i="79"/>
  <c r="V21" i="79"/>
  <c r="U21" i="79"/>
  <c r="I21" i="79" s="1"/>
  <c r="T21" i="79"/>
  <c r="S21" i="79"/>
  <c r="P21" i="79"/>
  <c r="AA20" i="79"/>
  <c r="Y20" i="79"/>
  <c r="X20" i="79"/>
  <c r="Q20" i="79" s="1"/>
  <c r="R20" i="79" s="1"/>
  <c r="W20" i="79"/>
  <c r="V20" i="79"/>
  <c r="U20" i="79"/>
  <c r="I20" i="79" s="1"/>
  <c r="T20" i="79"/>
  <c r="S20" i="79"/>
  <c r="P20" i="79"/>
  <c r="AA19" i="79"/>
  <c r="Y19" i="79"/>
  <c r="X19" i="79"/>
  <c r="Q19" i="79" s="1"/>
  <c r="R19" i="79" s="1"/>
  <c r="W19" i="79"/>
  <c r="V19" i="79"/>
  <c r="U19" i="79"/>
  <c r="I19" i="79" s="1"/>
  <c r="T19" i="79"/>
  <c r="S19" i="79"/>
  <c r="P19" i="79"/>
  <c r="AA18" i="79"/>
  <c r="Y18" i="79"/>
  <c r="X18" i="79"/>
  <c r="Q18" i="79" s="1"/>
  <c r="R18" i="79" s="1"/>
  <c r="W18" i="79"/>
  <c r="V18" i="79"/>
  <c r="U18" i="79"/>
  <c r="I18" i="79" s="1"/>
  <c r="T18" i="79"/>
  <c r="S18" i="79"/>
  <c r="P18" i="79"/>
  <c r="AA17" i="79"/>
  <c r="Y17" i="79"/>
  <c r="X17" i="79"/>
  <c r="Q17" i="79" s="1"/>
  <c r="R17" i="79" s="1"/>
  <c r="W17" i="79"/>
  <c r="V17" i="79"/>
  <c r="U17" i="79"/>
  <c r="I17" i="79" s="1"/>
  <c r="T17" i="79"/>
  <c r="S17" i="79"/>
  <c r="P17" i="79"/>
  <c r="AA16" i="79"/>
  <c r="Y16" i="79"/>
  <c r="X16" i="79"/>
  <c r="Q16" i="79" s="1"/>
  <c r="R16" i="79" s="1"/>
  <c r="W16" i="79"/>
  <c r="V16" i="79"/>
  <c r="U16" i="79"/>
  <c r="I16" i="79" s="1"/>
  <c r="T16" i="79"/>
  <c r="S16" i="79"/>
  <c r="P16" i="79"/>
  <c r="AA15" i="79"/>
  <c r="Y15" i="79"/>
  <c r="X15" i="79"/>
  <c r="Q15" i="79" s="1"/>
  <c r="R15" i="79" s="1"/>
  <c r="W15" i="79"/>
  <c r="V15" i="79"/>
  <c r="U15" i="79"/>
  <c r="I15" i="79" s="1"/>
  <c r="T15" i="79"/>
  <c r="S15" i="79"/>
  <c r="P15" i="79"/>
  <c r="AA14" i="79"/>
  <c r="Y14" i="79"/>
  <c r="X14" i="79"/>
  <c r="Q14" i="79" s="1"/>
  <c r="R14" i="79" s="1"/>
  <c r="W14" i="79"/>
  <c r="V14" i="79"/>
  <c r="U14" i="79"/>
  <c r="I14" i="79" s="1"/>
  <c r="T14" i="79"/>
  <c r="S14" i="79"/>
  <c r="P14" i="79"/>
  <c r="AA13" i="79"/>
  <c r="Y13" i="79"/>
  <c r="X13" i="79"/>
  <c r="Q13" i="79" s="1"/>
  <c r="R13" i="79" s="1"/>
  <c r="W13" i="79"/>
  <c r="V13" i="79"/>
  <c r="U13" i="79"/>
  <c r="I13" i="79" s="1"/>
  <c r="T13" i="79"/>
  <c r="S13" i="79"/>
  <c r="P13" i="79"/>
  <c r="X12" i="79"/>
  <c r="Q12" i="79" s="1"/>
  <c r="R12" i="79" s="1"/>
  <c r="W12" i="79"/>
  <c r="V12" i="79"/>
  <c r="U12" i="79"/>
  <c r="I12" i="79" s="1"/>
  <c r="T12" i="79"/>
  <c r="S12" i="79"/>
  <c r="P12" i="79"/>
  <c r="X11" i="79"/>
  <c r="Q11" i="79" s="1"/>
  <c r="R11" i="79" s="1"/>
  <c r="W11" i="79"/>
  <c r="V11" i="79"/>
  <c r="U11" i="79"/>
  <c r="I11" i="79" s="1"/>
  <c r="T11" i="79"/>
  <c r="S11" i="79"/>
  <c r="P11" i="79"/>
  <c r="W10" i="79"/>
  <c r="V10" i="79"/>
  <c r="U10" i="79"/>
  <c r="I10" i="79" s="1"/>
  <c r="T10" i="79"/>
  <c r="S10" i="79"/>
  <c r="P10" i="79"/>
  <c r="X9" i="79"/>
  <c r="Q9" i="79" s="1"/>
  <c r="R9" i="79" s="1"/>
  <c r="G9" i="79" s="1"/>
  <c r="W9" i="79"/>
  <c r="V9" i="79"/>
  <c r="U9" i="79"/>
  <c r="I9" i="79" s="1"/>
  <c r="T9" i="79"/>
  <c r="S9" i="79"/>
  <c r="P9" i="79"/>
  <c r="AO1" i="79"/>
  <c r="AA35" i="78"/>
  <c r="Y35" i="78"/>
  <c r="X35" i="78"/>
  <c r="Q35" i="78" s="1"/>
  <c r="R35" i="78" s="1"/>
  <c r="W35" i="78"/>
  <c r="V35" i="78"/>
  <c r="U35" i="78"/>
  <c r="I35" i="78" s="1"/>
  <c r="T35" i="78"/>
  <c r="S35" i="78"/>
  <c r="P35" i="78"/>
  <c r="Y34" i="78"/>
  <c r="X34" i="78"/>
  <c r="Q34" i="78" s="1"/>
  <c r="R34" i="78" s="1"/>
  <c r="W34" i="78"/>
  <c r="V34" i="78"/>
  <c r="U34" i="78"/>
  <c r="I34" i="78" s="1"/>
  <c r="T34" i="78"/>
  <c r="S34" i="78"/>
  <c r="P34" i="78"/>
  <c r="AA33" i="78"/>
  <c r="Y33" i="78"/>
  <c r="X33" i="78"/>
  <c r="Q33" i="78" s="1"/>
  <c r="R33" i="78" s="1"/>
  <c r="G33" i="78" s="1"/>
  <c r="W33" i="78"/>
  <c r="V33" i="78"/>
  <c r="U33" i="78"/>
  <c r="I33" i="78" s="1"/>
  <c r="T33" i="78"/>
  <c r="S33" i="78"/>
  <c r="P33" i="78"/>
  <c r="AA32" i="78"/>
  <c r="Y32" i="78"/>
  <c r="X32" i="78"/>
  <c r="Q32" i="78" s="1"/>
  <c r="R32" i="78" s="1"/>
  <c r="W32" i="78"/>
  <c r="V32" i="78"/>
  <c r="U32" i="78"/>
  <c r="I32" i="78" s="1"/>
  <c r="T32" i="78"/>
  <c r="S32" i="78"/>
  <c r="P32" i="78"/>
  <c r="AA31" i="78"/>
  <c r="Y31" i="78"/>
  <c r="X31" i="78"/>
  <c r="Q31" i="78" s="1"/>
  <c r="R31" i="78" s="1"/>
  <c r="W31" i="78"/>
  <c r="V31" i="78"/>
  <c r="U31" i="78"/>
  <c r="I31" i="78" s="1"/>
  <c r="T31" i="78"/>
  <c r="S31" i="78"/>
  <c r="P31" i="78"/>
  <c r="AA30" i="78"/>
  <c r="Y30" i="78"/>
  <c r="X30" i="78"/>
  <c r="Q30" i="78" s="1"/>
  <c r="R30" i="78" s="1"/>
  <c r="G30" i="78" s="1"/>
  <c r="W30" i="78"/>
  <c r="V30" i="78"/>
  <c r="U30" i="78"/>
  <c r="I30" i="78" s="1"/>
  <c r="T30" i="78"/>
  <c r="S30" i="78"/>
  <c r="P30" i="78"/>
  <c r="AA29" i="78"/>
  <c r="Y29" i="78"/>
  <c r="X29" i="78"/>
  <c r="Q29" i="78" s="1"/>
  <c r="R29" i="78" s="1"/>
  <c r="W29" i="78"/>
  <c r="V29" i="78"/>
  <c r="U29" i="78"/>
  <c r="I29" i="78" s="1"/>
  <c r="T29" i="78"/>
  <c r="S29" i="78"/>
  <c r="P29" i="78"/>
  <c r="AA28" i="78"/>
  <c r="Y28" i="78"/>
  <c r="X28" i="78"/>
  <c r="Q28" i="78" s="1"/>
  <c r="R28" i="78" s="1"/>
  <c r="G28" i="78" s="1"/>
  <c r="W28" i="78"/>
  <c r="V28" i="78"/>
  <c r="U28" i="78"/>
  <c r="I28" i="78" s="1"/>
  <c r="T28" i="78"/>
  <c r="S28" i="78"/>
  <c r="P28" i="78"/>
  <c r="AA27" i="78"/>
  <c r="Y27" i="78"/>
  <c r="X27" i="78"/>
  <c r="Q27" i="78" s="1"/>
  <c r="R27" i="78" s="1"/>
  <c r="W27" i="78"/>
  <c r="V27" i="78"/>
  <c r="U27" i="78"/>
  <c r="I27" i="78" s="1"/>
  <c r="T27" i="78"/>
  <c r="S27" i="78"/>
  <c r="P27" i="78"/>
  <c r="AA26" i="78"/>
  <c r="Y26" i="78"/>
  <c r="X26" i="78"/>
  <c r="Q26" i="78" s="1"/>
  <c r="R26" i="78" s="1"/>
  <c r="W26" i="78"/>
  <c r="V26" i="78"/>
  <c r="U26" i="78"/>
  <c r="I26" i="78" s="1"/>
  <c r="T26" i="78"/>
  <c r="S26" i="78"/>
  <c r="P26" i="78"/>
  <c r="AA25" i="78"/>
  <c r="Y25" i="78"/>
  <c r="X25" i="78"/>
  <c r="Q25" i="78" s="1"/>
  <c r="R25" i="78" s="1"/>
  <c r="G25" i="78" s="1"/>
  <c r="W25" i="78"/>
  <c r="V25" i="78"/>
  <c r="U25" i="78"/>
  <c r="I25" i="78" s="1"/>
  <c r="T25" i="78"/>
  <c r="S25" i="78"/>
  <c r="P25" i="78"/>
  <c r="AA24" i="78"/>
  <c r="Y24" i="78"/>
  <c r="X24" i="78"/>
  <c r="Q24" i="78" s="1"/>
  <c r="R24" i="78" s="1"/>
  <c r="W24" i="78"/>
  <c r="V24" i="78"/>
  <c r="U24" i="78"/>
  <c r="I24" i="78" s="1"/>
  <c r="T24" i="78"/>
  <c r="S24" i="78"/>
  <c r="P24" i="78"/>
  <c r="AA23" i="78"/>
  <c r="Y23" i="78"/>
  <c r="X23" i="78"/>
  <c r="Q23" i="78" s="1"/>
  <c r="R23" i="78" s="1"/>
  <c r="W23" i="78"/>
  <c r="V23" i="78"/>
  <c r="U23" i="78"/>
  <c r="I23" i="78" s="1"/>
  <c r="T23" i="78"/>
  <c r="S23" i="78"/>
  <c r="P23" i="78"/>
  <c r="AA22" i="78"/>
  <c r="Y22" i="78"/>
  <c r="X22" i="78"/>
  <c r="Q22" i="78" s="1"/>
  <c r="R22" i="78" s="1"/>
  <c r="W22" i="78"/>
  <c r="V22" i="78"/>
  <c r="U22" i="78"/>
  <c r="I22" i="78" s="1"/>
  <c r="T22" i="78"/>
  <c r="S22" i="78"/>
  <c r="P22" i="78"/>
  <c r="AA21" i="78"/>
  <c r="Y21" i="78"/>
  <c r="X21" i="78"/>
  <c r="Q21" i="78" s="1"/>
  <c r="R21" i="78" s="1"/>
  <c r="W21" i="78"/>
  <c r="V21" i="78"/>
  <c r="U21" i="78"/>
  <c r="I21" i="78" s="1"/>
  <c r="T21" i="78"/>
  <c r="S21" i="78"/>
  <c r="P21" i="78"/>
  <c r="AA20" i="78"/>
  <c r="Y20" i="78"/>
  <c r="X20" i="78"/>
  <c r="Q20" i="78" s="1"/>
  <c r="R20" i="78" s="1"/>
  <c r="W20" i="78"/>
  <c r="V20" i="78"/>
  <c r="U20" i="78"/>
  <c r="I20" i="78" s="1"/>
  <c r="T20" i="78"/>
  <c r="S20" i="78"/>
  <c r="P20" i="78"/>
  <c r="AA19" i="78"/>
  <c r="Y19" i="78"/>
  <c r="X19" i="78"/>
  <c r="Q19" i="78" s="1"/>
  <c r="R19" i="78" s="1"/>
  <c r="W19" i="78"/>
  <c r="V19" i="78"/>
  <c r="U19" i="78"/>
  <c r="I19" i="78" s="1"/>
  <c r="T19" i="78"/>
  <c r="S19" i="78"/>
  <c r="P19" i="78"/>
  <c r="AA18" i="78"/>
  <c r="Y18" i="78"/>
  <c r="X18" i="78"/>
  <c r="Q18" i="78" s="1"/>
  <c r="R18" i="78" s="1"/>
  <c r="W18" i="78"/>
  <c r="V18" i="78"/>
  <c r="U18" i="78"/>
  <c r="I18" i="78" s="1"/>
  <c r="T18" i="78"/>
  <c r="S18" i="78"/>
  <c r="P18" i="78"/>
  <c r="AA17" i="78"/>
  <c r="Y17" i="78"/>
  <c r="X17" i="78"/>
  <c r="Q17" i="78" s="1"/>
  <c r="R17" i="78" s="1"/>
  <c r="W17" i="78"/>
  <c r="V17" i="78"/>
  <c r="U17" i="78"/>
  <c r="I17" i="78" s="1"/>
  <c r="T17" i="78"/>
  <c r="S17" i="78"/>
  <c r="P17" i="78"/>
  <c r="AA16" i="78"/>
  <c r="Y16" i="78"/>
  <c r="X16" i="78"/>
  <c r="Q16" i="78" s="1"/>
  <c r="R16" i="78" s="1"/>
  <c r="W16" i="78"/>
  <c r="V16" i="78"/>
  <c r="U16" i="78"/>
  <c r="I16" i="78" s="1"/>
  <c r="T16" i="78"/>
  <c r="S16" i="78"/>
  <c r="P16" i="78"/>
  <c r="AA15" i="78"/>
  <c r="Y15" i="78"/>
  <c r="X15" i="78"/>
  <c r="Q15" i="78" s="1"/>
  <c r="R15" i="78" s="1"/>
  <c r="W15" i="78"/>
  <c r="V15" i="78"/>
  <c r="U15" i="78"/>
  <c r="I15" i="78" s="1"/>
  <c r="T15" i="78"/>
  <c r="S15" i="78"/>
  <c r="P15" i="78"/>
  <c r="AA14" i="78"/>
  <c r="Y14" i="78"/>
  <c r="X14" i="78"/>
  <c r="Q14" i="78" s="1"/>
  <c r="R14" i="78" s="1"/>
  <c r="W14" i="78"/>
  <c r="V14" i="78"/>
  <c r="U14" i="78"/>
  <c r="I14" i="78" s="1"/>
  <c r="T14" i="78"/>
  <c r="S14" i="78"/>
  <c r="P14" i="78"/>
  <c r="AA13" i="78"/>
  <c r="Y13" i="78"/>
  <c r="X13" i="78"/>
  <c r="Q13" i="78" s="1"/>
  <c r="R13" i="78" s="1"/>
  <c r="G13" i="78" s="1"/>
  <c r="W13" i="78"/>
  <c r="V13" i="78"/>
  <c r="U13" i="78"/>
  <c r="I13" i="78" s="1"/>
  <c r="T13" i="78"/>
  <c r="S13" i="78"/>
  <c r="P13" i="78"/>
  <c r="X12" i="78"/>
  <c r="Q12" i="78" s="1"/>
  <c r="R12" i="78" s="1"/>
  <c r="W12" i="78"/>
  <c r="V12" i="78"/>
  <c r="U12" i="78"/>
  <c r="I12" i="78" s="1"/>
  <c r="T12" i="78"/>
  <c r="S12" i="78"/>
  <c r="P12" i="78"/>
  <c r="X11" i="78"/>
  <c r="Q11" i="78" s="1"/>
  <c r="R11" i="78" s="1"/>
  <c r="W11" i="78"/>
  <c r="V11" i="78"/>
  <c r="U11" i="78"/>
  <c r="I11" i="78" s="1"/>
  <c r="T11" i="78"/>
  <c r="S11" i="78"/>
  <c r="P11" i="78"/>
  <c r="W10" i="78"/>
  <c r="V10" i="78"/>
  <c r="U10" i="78"/>
  <c r="I10" i="78" s="1"/>
  <c r="T10" i="78"/>
  <c r="S10" i="78"/>
  <c r="P10" i="78"/>
  <c r="X9" i="78"/>
  <c r="Q9" i="78" s="1"/>
  <c r="R9" i="78" s="1"/>
  <c r="W9" i="78"/>
  <c r="V9" i="78"/>
  <c r="U9" i="78"/>
  <c r="I9" i="78" s="1"/>
  <c r="T9" i="78"/>
  <c r="S9" i="78"/>
  <c r="P9" i="78"/>
  <c r="AO1" i="78"/>
  <c r="AA35" i="68"/>
  <c r="Y35" i="68"/>
  <c r="X35" i="68"/>
  <c r="Q35" i="68" s="1"/>
  <c r="R35" i="68" s="1"/>
  <c r="W35" i="68"/>
  <c r="V35" i="68"/>
  <c r="U35" i="68"/>
  <c r="I35" i="68" s="1"/>
  <c r="T35" i="68"/>
  <c r="S35" i="68"/>
  <c r="P35" i="68"/>
  <c r="Y34" i="68"/>
  <c r="X34" i="68"/>
  <c r="Q34" i="68" s="1"/>
  <c r="R34" i="68" s="1"/>
  <c r="W34" i="68"/>
  <c r="V34" i="68"/>
  <c r="U34" i="68"/>
  <c r="I34" i="68" s="1"/>
  <c r="T34" i="68"/>
  <c r="S34" i="68"/>
  <c r="P34" i="68"/>
  <c r="AA33" i="68"/>
  <c r="Y33" i="68"/>
  <c r="X33" i="68"/>
  <c r="Q33" i="68" s="1"/>
  <c r="R33" i="68" s="1"/>
  <c r="G33" i="68" s="1"/>
  <c r="W33" i="68"/>
  <c r="V33" i="68"/>
  <c r="U33" i="68"/>
  <c r="I33" i="68" s="1"/>
  <c r="T33" i="68"/>
  <c r="S33" i="68"/>
  <c r="P33" i="68"/>
  <c r="AA32" i="68"/>
  <c r="Y32" i="68"/>
  <c r="X32" i="68"/>
  <c r="Q32" i="68" s="1"/>
  <c r="R32" i="68" s="1"/>
  <c r="W32" i="68"/>
  <c r="V32" i="68"/>
  <c r="U32" i="68"/>
  <c r="I32" i="68" s="1"/>
  <c r="T32" i="68"/>
  <c r="S32" i="68"/>
  <c r="P32" i="68"/>
  <c r="AA31" i="68"/>
  <c r="Y31" i="68"/>
  <c r="X31" i="68"/>
  <c r="Q31" i="68" s="1"/>
  <c r="R31" i="68" s="1"/>
  <c r="W31" i="68"/>
  <c r="V31" i="68"/>
  <c r="U31" i="68"/>
  <c r="I31" i="68" s="1"/>
  <c r="T31" i="68"/>
  <c r="S31" i="68"/>
  <c r="P31" i="68"/>
  <c r="AA30" i="68"/>
  <c r="Y30" i="68"/>
  <c r="X30" i="68"/>
  <c r="Q30" i="68" s="1"/>
  <c r="R30" i="68" s="1"/>
  <c r="G30" i="68" s="1"/>
  <c r="W30" i="68"/>
  <c r="V30" i="68"/>
  <c r="U30" i="68"/>
  <c r="I30" i="68" s="1"/>
  <c r="T30" i="68"/>
  <c r="S30" i="68"/>
  <c r="P30" i="68"/>
  <c r="AA29" i="68"/>
  <c r="Y29" i="68"/>
  <c r="X29" i="68"/>
  <c r="Q29" i="68" s="1"/>
  <c r="R29" i="68" s="1"/>
  <c r="W29" i="68"/>
  <c r="V29" i="68"/>
  <c r="U29" i="68"/>
  <c r="I29" i="68" s="1"/>
  <c r="T29" i="68"/>
  <c r="S29" i="68"/>
  <c r="P29" i="68"/>
  <c r="AA28" i="68"/>
  <c r="Y28" i="68"/>
  <c r="X28" i="68"/>
  <c r="Q28" i="68" s="1"/>
  <c r="R28" i="68" s="1"/>
  <c r="G28" i="68" s="1"/>
  <c r="W28" i="68"/>
  <c r="V28" i="68"/>
  <c r="U28" i="68"/>
  <c r="I28" i="68" s="1"/>
  <c r="T28" i="68"/>
  <c r="S28" i="68"/>
  <c r="P28" i="68"/>
  <c r="AA27" i="68"/>
  <c r="Y27" i="68"/>
  <c r="X27" i="68"/>
  <c r="Q27" i="68" s="1"/>
  <c r="R27" i="68" s="1"/>
  <c r="W27" i="68"/>
  <c r="V27" i="68"/>
  <c r="U27" i="68"/>
  <c r="I27" i="68" s="1"/>
  <c r="T27" i="68"/>
  <c r="S27" i="68"/>
  <c r="P27" i="68"/>
  <c r="AA26" i="68"/>
  <c r="Y26" i="68"/>
  <c r="X26" i="68"/>
  <c r="Q26" i="68" s="1"/>
  <c r="R26" i="68" s="1"/>
  <c r="W26" i="68"/>
  <c r="V26" i="68"/>
  <c r="U26" i="68"/>
  <c r="I26" i="68" s="1"/>
  <c r="T26" i="68"/>
  <c r="S26" i="68"/>
  <c r="P26" i="68"/>
  <c r="AA25" i="68"/>
  <c r="Y25" i="68"/>
  <c r="X25" i="68"/>
  <c r="Q25" i="68" s="1"/>
  <c r="R25" i="68" s="1"/>
  <c r="W25" i="68"/>
  <c r="V25" i="68"/>
  <c r="U25" i="68"/>
  <c r="I25" i="68" s="1"/>
  <c r="T25" i="68"/>
  <c r="S25" i="68"/>
  <c r="P25" i="68"/>
  <c r="AA24" i="68"/>
  <c r="Y24" i="68"/>
  <c r="X24" i="68"/>
  <c r="Q24" i="68" s="1"/>
  <c r="R24" i="68" s="1"/>
  <c r="W24" i="68"/>
  <c r="V24" i="68"/>
  <c r="U24" i="68"/>
  <c r="I24" i="68" s="1"/>
  <c r="T24" i="68"/>
  <c r="S24" i="68"/>
  <c r="P24" i="68"/>
  <c r="AA23" i="68"/>
  <c r="Y23" i="68"/>
  <c r="X23" i="68"/>
  <c r="Q23" i="68" s="1"/>
  <c r="R23" i="68" s="1"/>
  <c r="W23" i="68"/>
  <c r="V23" i="68"/>
  <c r="U23" i="68"/>
  <c r="I23" i="68" s="1"/>
  <c r="T23" i="68"/>
  <c r="S23" i="68"/>
  <c r="P23" i="68"/>
  <c r="AA22" i="68"/>
  <c r="Y22" i="68"/>
  <c r="X22" i="68"/>
  <c r="Q22" i="68" s="1"/>
  <c r="R22" i="68" s="1"/>
  <c r="W22" i="68"/>
  <c r="V22" i="68"/>
  <c r="U22" i="68"/>
  <c r="I22" i="68" s="1"/>
  <c r="T22" i="68"/>
  <c r="S22" i="68"/>
  <c r="P22" i="68"/>
  <c r="AA21" i="68"/>
  <c r="Y21" i="68"/>
  <c r="W21" i="68"/>
  <c r="V21" i="68"/>
  <c r="U21" i="68"/>
  <c r="I21" i="68" s="1"/>
  <c r="T21" i="68"/>
  <c r="S21" i="68"/>
  <c r="P21" i="68"/>
  <c r="AA20" i="68"/>
  <c r="Y20" i="68"/>
  <c r="X20" i="68"/>
  <c r="Q20" i="68" s="1"/>
  <c r="R20" i="68" s="1"/>
  <c r="W20" i="68"/>
  <c r="V20" i="68"/>
  <c r="U20" i="68"/>
  <c r="I20" i="68" s="1"/>
  <c r="T20" i="68"/>
  <c r="S20" i="68"/>
  <c r="P20" i="68"/>
  <c r="AA19" i="68"/>
  <c r="Y19" i="68"/>
  <c r="X19" i="68"/>
  <c r="Q19" i="68" s="1"/>
  <c r="R19" i="68" s="1"/>
  <c r="W19" i="68"/>
  <c r="V19" i="68"/>
  <c r="U19" i="68"/>
  <c r="I19" i="68" s="1"/>
  <c r="T19" i="68"/>
  <c r="S19" i="68"/>
  <c r="P19" i="68"/>
  <c r="AA18" i="68"/>
  <c r="Y18" i="68"/>
  <c r="X18" i="68"/>
  <c r="Q18" i="68" s="1"/>
  <c r="R18" i="68" s="1"/>
  <c r="W18" i="68"/>
  <c r="V18" i="68"/>
  <c r="U18" i="68"/>
  <c r="I18" i="68" s="1"/>
  <c r="T18" i="68"/>
  <c r="S18" i="68"/>
  <c r="P18" i="68"/>
  <c r="AA17" i="68"/>
  <c r="Y17" i="68"/>
  <c r="X17" i="68"/>
  <c r="Q17" i="68" s="1"/>
  <c r="R17" i="68" s="1"/>
  <c r="E17" i="68" s="1"/>
  <c r="W17" i="68"/>
  <c r="V17" i="68"/>
  <c r="U17" i="68"/>
  <c r="I17" i="68" s="1"/>
  <c r="T17" i="68"/>
  <c r="S17" i="68"/>
  <c r="P17" i="68"/>
  <c r="AA16" i="68"/>
  <c r="Y16" i="68"/>
  <c r="X16" i="68"/>
  <c r="Q16" i="68" s="1"/>
  <c r="R16" i="68" s="1"/>
  <c r="W16" i="68"/>
  <c r="V16" i="68"/>
  <c r="U16" i="68"/>
  <c r="I16" i="68" s="1"/>
  <c r="T16" i="68"/>
  <c r="S16" i="68"/>
  <c r="P16" i="68"/>
  <c r="AA15" i="68"/>
  <c r="Y15" i="68"/>
  <c r="X15" i="68"/>
  <c r="Q15" i="68" s="1"/>
  <c r="R15" i="68" s="1"/>
  <c r="W15" i="68"/>
  <c r="V15" i="68"/>
  <c r="U15" i="68"/>
  <c r="I15" i="68" s="1"/>
  <c r="T15" i="68"/>
  <c r="S15" i="68"/>
  <c r="P15" i="68"/>
  <c r="AA14" i="68"/>
  <c r="Y14" i="68"/>
  <c r="X14" i="68"/>
  <c r="Q14" i="68" s="1"/>
  <c r="R14" i="68" s="1"/>
  <c r="W14" i="68"/>
  <c r="V14" i="68"/>
  <c r="U14" i="68"/>
  <c r="I14" i="68" s="1"/>
  <c r="T14" i="68"/>
  <c r="S14" i="68"/>
  <c r="P14" i="68"/>
  <c r="AA13" i="68"/>
  <c r="Y13" i="68"/>
  <c r="X13" i="68"/>
  <c r="Q13" i="68" s="1"/>
  <c r="R13" i="68" s="1"/>
  <c r="E13" i="68" s="1"/>
  <c r="W13" i="68"/>
  <c r="V13" i="68"/>
  <c r="U13" i="68"/>
  <c r="I13" i="68" s="1"/>
  <c r="T13" i="68"/>
  <c r="S13" i="68"/>
  <c r="P13" i="68"/>
  <c r="X12" i="68"/>
  <c r="Q12" i="68" s="1"/>
  <c r="R12" i="68" s="1"/>
  <c r="E12" i="68" s="1"/>
  <c r="W12" i="68"/>
  <c r="V12" i="68"/>
  <c r="U12" i="68"/>
  <c r="I12" i="68" s="1"/>
  <c r="T12" i="68"/>
  <c r="S12" i="68"/>
  <c r="P12" i="68"/>
  <c r="X11" i="68"/>
  <c r="Q11" i="68" s="1"/>
  <c r="R11" i="68" s="1"/>
  <c r="W11" i="68"/>
  <c r="V11" i="68"/>
  <c r="U11" i="68"/>
  <c r="I11" i="68" s="1"/>
  <c r="T11" i="68"/>
  <c r="S11" i="68"/>
  <c r="P11" i="68"/>
  <c r="X10" i="68"/>
  <c r="Q10" i="68" s="1"/>
  <c r="R10" i="68" s="1"/>
  <c r="W10" i="68"/>
  <c r="V10" i="68"/>
  <c r="U10" i="68"/>
  <c r="I10" i="68" s="1"/>
  <c r="T10" i="68"/>
  <c r="S10" i="68"/>
  <c r="P10" i="68"/>
  <c r="W9" i="68"/>
  <c r="V9" i="68"/>
  <c r="U9" i="68"/>
  <c r="I9" i="68" s="1"/>
  <c r="T9" i="68"/>
  <c r="S9" i="68"/>
  <c r="P9" i="68"/>
  <c r="AO1" i="68"/>
  <c r="X10" i="79" l="1"/>
  <c r="Q10" i="79" s="1"/>
  <c r="R10" i="79" s="1"/>
  <c r="E10" i="79" s="1"/>
  <c r="X10" i="78"/>
  <c r="Q10" i="78" s="1"/>
  <c r="R10" i="78" s="1"/>
  <c r="G10" i="78" s="1"/>
  <c r="X9" i="68"/>
  <c r="Q9" i="68" s="1"/>
  <c r="R9" i="68" s="1"/>
  <c r="G9" i="68" s="1"/>
  <c r="X21" i="68"/>
  <c r="Q21" i="68" s="1"/>
  <c r="R21" i="68" s="1"/>
  <c r="E21" i="68" s="1"/>
  <c r="E18" i="79"/>
  <c r="G18" i="79"/>
  <c r="G29" i="79"/>
  <c r="E29" i="79"/>
  <c r="E14" i="79"/>
  <c r="G14" i="79"/>
  <c r="G21" i="78"/>
  <c r="E21" i="78"/>
  <c r="G12" i="78"/>
  <c r="E12" i="78"/>
  <c r="G17" i="78"/>
  <c r="E17" i="78"/>
  <c r="E13" i="78"/>
  <c r="E28" i="78"/>
  <c r="G13" i="79"/>
  <c r="E13" i="79"/>
  <c r="G15" i="79"/>
  <c r="E15" i="79"/>
  <c r="G28" i="79"/>
  <c r="E28" i="79"/>
  <c r="G17" i="79"/>
  <c r="E17" i="79"/>
  <c r="G24" i="79"/>
  <c r="E24" i="79"/>
  <c r="G25" i="79"/>
  <c r="E25" i="79"/>
  <c r="G19" i="79"/>
  <c r="E19" i="79"/>
  <c r="G20" i="79"/>
  <c r="E20" i="79"/>
  <c r="G12" i="79"/>
  <c r="E12" i="79"/>
  <c r="G16" i="79"/>
  <c r="E16" i="79"/>
  <c r="G26" i="79"/>
  <c r="E26" i="79"/>
  <c r="E27" i="79"/>
  <c r="G27" i="79"/>
  <c r="G34" i="79"/>
  <c r="E34" i="79"/>
  <c r="E11" i="79"/>
  <c r="G11" i="79"/>
  <c r="G32" i="79"/>
  <c r="E32" i="79"/>
  <c r="G21" i="79"/>
  <c r="E21" i="79"/>
  <c r="G35" i="79"/>
  <c r="E35" i="79"/>
  <c r="E22" i="79"/>
  <c r="E30" i="79"/>
  <c r="E23" i="79"/>
  <c r="E31" i="79"/>
  <c r="E9" i="79"/>
  <c r="E33" i="79"/>
  <c r="G19" i="78"/>
  <c r="E19" i="78"/>
  <c r="G24" i="78"/>
  <c r="E24" i="78"/>
  <c r="G29" i="78"/>
  <c r="E29" i="78"/>
  <c r="G15" i="78"/>
  <c r="E15" i="78"/>
  <c r="G23" i="78"/>
  <c r="E23" i="78"/>
  <c r="G26" i="78"/>
  <c r="E26" i="78"/>
  <c r="G22" i="78"/>
  <c r="E22" i="78"/>
  <c r="G18" i="78"/>
  <c r="E18" i="78"/>
  <c r="G14" i="78"/>
  <c r="E14" i="78"/>
  <c r="G20" i="78"/>
  <c r="E20" i="78"/>
  <c r="G32" i="78"/>
  <c r="E32" i="78"/>
  <c r="G34" i="78"/>
  <c r="E34" i="78"/>
  <c r="G9" i="78"/>
  <c r="E9" i="78"/>
  <c r="G11" i="78"/>
  <c r="E11" i="78"/>
  <c r="G16" i="78"/>
  <c r="E16" i="78"/>
  <c r="G31" i="78"/>
  <c r="E31" i="78"/>
  <c r="E27" i="78"/>
  <c r="G27" i="78"/>
  <c r="G35" i="78"/>
  <c r="E35" i="78"/>
  <c r="E30" i="78"/>
  <c r="E25" i="78"/>
  <c r="E33" i="78"/>
  <c r="G10" i="68"/>
  <c r="E10" i="68"/>
  <c r="E27" i="68"/>
  <c r="G27" i="68"/>
  <c r="G29" i="68"/>
  <c r="E29" i="68"/>
  <c r="G26" i="68"/>
  <c r="E26" i="68"/>
  <c r="G15" i="68"/>
  <c r="E15" i="68"/>
  <c r="G11" i="68"/>
  <c r="E11" i="68"/>
  <c r="G18" i="68"/>
  <c r="E18" i="68"/>
  <c r="G20" i="68"/>
  <c r="E20" i="68"/>
  <c r="G23" i="68"/>
  <c r="E23" i="68"/>
  <c r="G24" i="68"/>
  <c r="E24" i="68"/>
  <c r="G25" i="68"/>
  <c r="E25" i="68"/>
  <c r="G19" i="68"/>
  <c r="E19" i="68"/>
  <c r="G32" i="68"/>
  <c r="E32" i="68"/>
  <c r="G34" i="68"/>
  <c r="E34" i="68"/>
  <c r="G14" i="68"/>
  <c r="E14" i="68"/>
  <c r="G16" i="68"/>
  <c r="E16" i="68"/>
  <c r="G31" i="68"/>
  <c r="E31" i="68"/>
  <c r="G22" i="68"/>
  <c r="E22" i="68"/>
  <c r="G35" i="68"/>
  <c r="E35" i="68"/>
  <c r="E28" i="68"/>
  <c r="G12" i="68"/>
  <c r="G17" i="68"/>
  <c r="G13" i="68"/>
  <c r="E30" i="68"/>
  <c r="E33" i="68"/>
  <c r="D8" i="12"/>
  <c r="A8" i="12"/>
  <c r="A8" i="127" s="1"/>
  <c r="D8" i="127" l="1"/>
  <c r="G10" i="79"/>
  <c r="E36" i="79" s="1"/>
  <c r="E10" i="78"/>
  <c r="E36" i="78" s="1"/>
  <c r="E9" i="68"/>
  <c r="G21" i="68"/>
  <c r="AK2" i="68"/>
  <c r="AK1" i="68"/>
  <c r="AG5" i="68" s="1"/>
  <c r="E36" i="68" l="1"/>
  <c r="AK3" i="68"/>
  <c r="AL1" i="68"/>
  <c r="AK4" i="68"/>
  <c r="AL2" i="68"/>
  <c r="J8" i="12" l="1"/>
  <c r="J8" i="127" s="1"/>
  <c r="K26" i="12" l="1"/>
  <c r="I14" i="12"/>
  <c r="I14" i="127" s="1"/>
  <c r="I15" i="12"/>
  <c r="I15" i="127" s="1"/>
  <c r="I16" i="12"/>
  <c r="I16" i="127" s="1"/>
  <c r="I17" i="12"/>
  <c r="I18" i="12"/>
  <c r="I9" i="128" s="1"/>
  <c r="I19" i="12"/>
  <c r="I10" i="128" s="1"/>
  <c r="I8" i="128" l="1"/>
  <c r="I8" i="12"/>
  <c r="L26" i="12"/>
  <c r="L17" i="128" s="1"/>
  <c r="K17" i="128"/>
  <c r="K25" i="12"/>
  <c r="L25" i="12" l="1"/>
  <c r="L16" i="128" s="1"/>
  <c r="K16" i="128"/>
  <c r="F10" i="12" l="1"/>
  <c r="F11" i="12" s="1"/>
  <c r="F12" i="12" s="1"/>
  <c r="F13" i="12" s="1"/>
  <c r="F14" i="12" s="1"/>
  <c r="F15" i="12" s="1"/>
  <c r="F16" i="12" s="1"/>
  <c r="F17" i="12" s="1"/>
  <c r="F18" i="12" s="1"/>
  <c r="F19" i="12" s="1"/>
  <c r="F20" i="12" s="1"/>
  <c r="F21" i="12" s="1"/>
  <c r="F22" i="12" s="1"/>
  <c r="F23" i="12" s="1"/>
  <c r="F24" i="12" s="1"/>
  <c r="F28" i="12" s="1"/>
  <c r="J11" i="12" l="1"/>
  <c r="J11" i="127" s="1"/>
  <c r="U9" i="12" l="1"/>
  <c r="D9" i="12"/>
  <c r="D6" i="12"/>
  <c r="B4" i="131" s="1"/>
  <c r="D5" i="12"/>
  <c r="B3" i="131" s="1"/>
  <c r="D6" i="128" l="1"/>
  <c r="D6" i="127"/>
  <c r="D5" i="128"/>
  <c r="D5" i="127"/>
  <c r="AK8" i="68"/>
  <c r="D9" i="127"/>
  <c r="U10" i="12"/>
  <c r="B3" i="68"/>
  <c r="B3" i="119"/>
  <c r="B3" i="115"/>
  <c r="B3" i="124"/>
  <c r="B3" i="114"/>
  <c r="B3" i="85"/>
  <c r="B3" i="84"/>
  <c r="B3" i="122"/>
  <c r="B3" i="121"/>
  <c r="B3" i="117"/>
  <c r="B3" i="116"/>
  <c r="B3" i="83"/>
  <c r="B3" i="81"/>
  <c r="B3" i="80"/>
  <c r="B3" i="79"/>
  <c r="B3" i="123"/>
  <c r="B3" i="82"/>
  <c r="B3" i="125"/>
  <c r="B3" i="120"/>
  <c r="B3" i="78"/>
  <c r="B4" i="124"/>
  <c r="B4" i="114"/>
  <c r="B4" i="122"/>
  <c r="B4" i="121"/>
  <c r="B4" i="117"/>
  <c r="B4" i="116"/>
  <c r="B4" i="123"/>
  <c r="B4" i="68"/>
  <c r="B4" i="125"/>
  <c r="B4" i="120"/>
  <c r="B4" i="85"/>
  <c r="B4" i="84"/>
  <c r="B4" i="83"/>
  <c r="B4" i="82"/>
  <c r="B4" i="81"/>
  <c r="B4" i="80"/>
  <c r="B4" i="79"/>
  <c r="B4" i="78"/>
  <c r="B4" i="119"/>
  <c r="B4" i="115"/>
  <c r="AK2" i="78"/>
  <c r="A9" i="12"/>
  <c r="D10" i="12"/>
  <c r="AK8" i="78" l="1"/>
  <c r="D10" i="127"/>
  <c r="U11" i="12"/>
  <c r="A9" i="127"/>
  <c r="AK7" i="68"/>
  <c r="AK2" i="79"/>
  <c r="AK1" i="78"/>
  <c r="A10" i="12"/>
  <c r="A10" i="127" s="1"/>
  <c r="D11" i="12"/>
  <c r="AK8" i="79" l="1"/>
  <c r="D11" i="127"/>
  <c r="AG6" i="78"/>
  <c r="AK3" i="78" s="1"/>
  <c r="AG5" i="78"/>
  <c r="AK4" i="78" s="1"/>
  <c r="AK7" i="78"/>
  <c r="U12" i="12"/>
  <c r="D1" i="68"/>
  <c r="AK2" i="80"/>
  <c r="AK1" i="79"/>
  <c r="A11" i="12"/>
  <c r="D12" i="12"/>
  <c r="AK8" i="80" l="1"/>
  <c r="D12" i="127"/>
  <c r="U13" i="12"/>
  <c r="A11" i="127"/>
  <c r="AG6" i="79"/>
  <c r="AK3" i="79" s="1"/>
  <c r="AG5" i="79"/>
  <c r="AK4" i="79" s="1"/>
  <c r="D1" i="78"/>
  <c r="AK7" i="79"/>
  <c r="AK2" i="81"/>
  <c r="AK1" i="80"/>
  <c r="D13" i="12"/>
  <c r="AK8" i="81" l="1"/>
  <c r="D13" i="127"/>
  <c r="AG5" i="80"/>
  <c r="AK4" i="80" s="1"/>
  <c r="AG6" i="80"/>
  <c r="AK3" i="80" s="1"/>
  <c r="D1" i="79"/>
  <c r="AK2" i="82"/>
  <c r="D14" i="12"/>
  <c r="AK8" i="82" l="1"/>
  <c r="D14" i="127"/>
  <c r="AK2" i="83"/>
  <c r="D15" i="12"/>
  <c r="I24" i="12"/>
  <c r="I15" i="128" s="1"/>
  <c r="I23" i="12"/>
  <c r="I14" i="128" s="1"/>
  <c r="I22" i="12"/>
  <c r="I13" i="128" s="1"/>
  <c r="D15" i="127" l="1"/>
  <c r="AK8" i="83"/>
  <c r="AK2" i="84"/>
  <c r="D16" i="12"/>
  <c r="AK8" i="84" l="1"/>
  <c r="D16" i="127"/>
  <c r="AJ2" i="85"/>
  <c r="D17" i="12"/>
  <c r="D8" i="128" s="1"/>
  <c r="AJ8" i="85" l="1"/>
  <c r="AJ2" i="114"/>
  <c r="D18" i="12"/>
  <c r="D9" i="128" s="1"/>
  <c r="AJ8" i="114" l="1"/>
  <c r="AJ2" i="115"/>
  <c r="D19" i="12"/>
  <c r="D10" i="128" s="1"/>
  <c r="AJ8" i="115" l="1"/>
  <c r="AJ2" i="116"/>
  <c r="K19" i="12"/>
  <c r="K18" i="12"/>
  <c r="D20" i="12"/>
  <c r="D11" i="128" s="1"/>
  <c r="L19" i="12" l="1"/>
  <c r="L10" i="128" s="1"/>
  <c r="K10" i="128"/>
  <c r="L18" i="12"/>
  <c r="L9" i="128" s="1"/>
  <c r="K9" i="128"/>
  <c r="AJ8" i="116"/>
  <c r="AJ2" i="117"/>
  <c r="D21" i="12"/>
  <c r="D12" i="128" s="1"/>
  <c r="AJ8" i="117" l="1"/>
  <c r="AJ2" i="119"/>
  <c r="D22" i="12"/>
  <c r="D13" i="128" s="1"/>
  <c r="AJ8" i="119" l="1"/>
  <c r="AJ2" i="120"/>
  <c r="D23" i="12"/>
  <c r="D14" i="128" s="1"/>
  <c r="AJ8" i="120" l="1"/>
  <c r="AJ2" i="121"/>
  <c r="D24" i="12"/>
  <c r="D15" i="128" s="1"/>
  <c r="AJ8" i="121" l="1"/>
  <c r="AJ2" i="122"/>
  <c r="D25" i="12"/>
  <c r="D16" i="128" s="1"/>
  <c r="AJ8" i="122" l="1"/>
  <c r="AJ2" i="123"/>
  <c r="D26" i="12"/>
  <c r="D17" i="128" s="1"/>
  <c r="Q5" i="77"/>
  <c r="AJ5" i="125" l="1"/>
  <c r="AJ5" i="123"/>
  <c r="AJ5" i="120"/>
  <c r="AJ5" i="114"/>
  <c r="AJ5" i="117"/>
  <c r="AJ5" i="121"/>
  <c r="AJ5" i="119"/>
  <c r="AJ5" i="115"/>
  <c r="AJ5" i="116"/>
  <c r="AJ5" i="124"/>
  <c r="AJ5" i="122"/>
  <c r="AJ8" i="123"/>
  <c r="AJ2" i="124"/>
  <c r="AJ5" i="85"/>
  <c r="AK5" i="83"/>
  <c r="AK5" i="81"/>
  <c r="AK5" i="84"/>
  <c r="AK5" i="82"/>
  <c r="AK5" i="78"/>
  <c r="AK5" i="80"/>
  <c r="AK5" i="79"/>
  <c r="AK5" i="68"/>
  <c r="D27" i="12"/>
  <c r="D18" i="128" s="1"/>
  <c r="K17" i="12"/>
  <c r="J14" i="12"/>
  <c r="J15" i="12"/>
  <c r="J12" i="12"/>
  <c r="J12" i="127" s="1"/>
  <c r="J13" i="12"/>
  <c r="J13" i="127" s="1"/>
  <c r="J16" i="12"/>
  <c r="J10" i="12"/>
  <c r="J10" i="127" s="1"/>
  <c r="K24" i="12"/>
  <c r="K23" i="12"/>
  <c r="K22" i="12"/>
  <c r="L24" i="12" l="1"/>
  <c r="L15" i="128" s="1"/>
  <c r="K15" i="128"/>
  <c r="L22" i="12"/>
  <c r="L13" i="128" s="1"/>
  <c r="K13" i="128"/>
  <c r="L23" i="12"/>
  <c r="L14" i="128" s="1"/>
  <c r="K14" i="128"/>
  <c r="L17" i="12"/>
  <c r="L8" i="128" s="1"/>
  <c r="K8" i="128"/>
  <c r="K14" i="12"/>
  <c r="J14" i="127"/>
  <c r="K16" i="12"/>
  <c r="J16" i="127"/>
  <c r="K15" i="12"/>
  <c r="J15" i="127"/>
  <c r="AN4" i="124"/>
  <c r="AN5" i="124"/>
  <c r="AN4" i="115"/>
  <c r="AN5" i="115"/>
  <c r="AN4" i="121"/>
  <c r="AN5" i="121"/>
  <c r="AN4" i="122"/>
  <c r="AN5" i="122"/>
  <c r="AN5" i="117"/>
  <c r="AN4" i="117"/>
  <c r="AN4" i="114"/>
  <c r="AN5" i="114"/>
  <c r="AN4" i="120"/>
  <c r="AN5" i="120"/>
  <c r="AN4" i="116"/>
  <c r="AN5" i="116"/>
  <c r="AN4" i="119"/>
  <c r="AN5" i="119"/>
  <c r="AN4" i="123"/>
  <c r="AN5" i="123"/>
  <c r="AN4" i="125"/>
  <c r="AN5" i="125"/>
  <c r="AJ8" i="124"/>
  <c r="AJ2" i="125"/>
  <c r="AO5" i="78"/>
  <c r="Z9" i="78" s="1"/>
  <c r="A9" i="78" s="1"/>
  <c r="Z10" i="78" s="1"/>
  <c r="A10" i="78" s="1"/>
  <c r="Z11" i="78" s="1"/>
  <c r="A11" i="78" s="1"/>
  <c r="Z12" i="78" s="1"/>
  <c r="A12" i="78" s="1"/>
  <c r="Z13" i="78" s="1"/>
  <c r="A13" i="78" s="1"/>
  <c r="Z14" i="78" s="1"/>
  <c r="A14" i="78" s="1"/>
  <c r="Z15" i="78" s="1"/>
  <c r="A15" i="78" s="1"/>
  <c r="Z16" i="78" s="1"/>
  <c r="A16" i="78" s="1"/>
  <c r="Z17" i="78" s="1"/>
  <c r="A17" i="78" s="1"/>
  <c r="Z18" i="78" s="1"/>
  <c r="A18" i="78" s="1"/>
  <c r="Z19" i="78" s="1"/>
  <c r="A19" i="78" s="1"/>
  <c r="Z20" i="78" s="1"/>
  <c r="A20" i="78" s="1"/>
  <c r="Z21" i="78" s="1"/>
  <c r="A21" i="78" s="1"/>
  <c r="Z22" i="78" s="1"/>
  <c r="A22" i="78" s="1"/>
  <c r="Z23" i="78" s="1"/>
  <c r="A23" i="78" s="1"/>
  <c r="Z24" i="78" s="1"/>
  <c r="A24" i="78" s="1"/>
  <c r="Z25" i="78" s="1"/>
  <c r="A25" i="78" s="1"/>
  <c r="Z26" i="78" s="1"/>
  <c r="A26" i="78" s="1"/>
  <c r="Z27" i="78" s="1"/>
  <c r="A27" i="78" s="1"/>
  <c r="Z28" i="78" s="1"/>
  <c r="A28" i="78" s="1"/>
  <c r="Z29" i="78" s="1"/>
  <c r="A29" i="78" s="1"/>
  <c r="Z30" i="78" s="1"/>
  <c r="A30" i="78" s="1"/>
  <c r="Z31" i="78" s="1"/>
  <c r="A31" i="78" s="1"/>
  <c r="Z32" i="78" s="1"/>
  <c r="A32" i="78" s="1"/>
  <c r="Z33" i="78" s="1"/>
  <c r="A33" i="78" s="1"/>
  <c r="Z34" i="78" s="1"/>
  <c r="A34" i="78" s="1"/>
  <c r="Z35" i="78" s="1"/>
  <c r="A35" i="78" s="1"/>
  <c r="AO4" i="78"/>
  <c r="AO4" i="82"/>
  <c r="AO5" i="82"/>
  <c r="AO5" i="84"/>
  <c r="AO4" i="84"/>
  <c r="AO5" i="81"/>
  <c r="AO4" i="81"/>
  <c r="AO5" i="79"/>
  <c r="Z9" i="79" s="1"/>
  <c r="A9" i="79" s="1"/>
  <c r="Z10" i="79" s="1"/>
  <c r="A10" i="79" s="1"/>
  <c r="Z11" i="79" s="1"/>
  <c r="A11" i="79" s="1"/>
  <c r="Z12" i="79" s="1"/>
  <c r="A12" i="79" s="1"/>
  <c r="Z13" i="79" s="1"/>
  <c r="A13" i="79" s="1"/>
  <c r="Z14" i="79" s="1"/>
  <c r="A14" i="79" s="1"/>
  <c r="Z15" i="79" s="1"/>
  <c r="A15" i="79" s="1"/>
  <c r="Z16" i="79" s="1"/>
  <c r="A16" i="79" s="1"/>
  <c r="Z17" i="79" s="1"/>
  <c r="A17" i="79" s="1"/>
  <c r="Z18" i="79" s="1"/>
  <c r="A18" i="79" s="1"/>
  <c r="Z19" i="79" s="1"/>
  <c r="A19" i="79" s="1"/>
  <c r="Z20" i="79" s="1"/>
  <c r="A20" i="79" s="1"/>
  <c r="Z21" i="79" s="1"/>
  <c r="A21" i="79" s="1"/>
  <c r="Z22" i="79" s="1"/>
  <c r="A22" i="79" s="1"/>
  <c r="Z23" i="79" s="1"/>
  <c r="A23" i="79" s="1"/>
  <c r="Z24" i="79" s="1"/>
  <c r="A24" i="79" s="1"/>
  <c r="Z25" i="79" s="1"/>
  <c r="A25" i="79" s="1"/>
  <c r="Z26" i="79" s="1"/>
  <c r="A26" i="79" s="1"/>
  <c r="Z27" i="79" s="1"/>
  <c r="A27" i="79" s="1"/>
  <c r="Z28" i="79" s="1"/>
  <c r="A28" i="79" s="1"/>
  <c r="Z29" i="79" s="1"/>
  <c r="A29" i="79" s="1"/>
  <c r="Z30" i="79" s="1"/>
  <c r="A30" i="79" s="1"/>
  <c r="Z31" i="79" s="1"/>
  <c r="A31" i="79" s="1"/>
  <c r="Z32" i="79" s="1"/>
  <c r="A32" i="79" s="1"/>
  <c r="Z33" i="79" s="1"/>
  <c r="A33" i="79" s="1"/>
  <c r="Z34" i="79" s="1"/>
  <c r="A34" i="79" s="1"/>
  <c r="Z35" i="79" s="1"/>
  <c r="A35" i="79" s="1"/>
  <c r="AO4" i="79"/>
  <c r="AO5" i="83"/>
  <c r="AO4" i="83"/>
  <c r="AO5" i="80"/>
  <c r="Z9" i="80" s="1"/>
  <c r="A9" i="80" s="1"/>
  <c r="Z10" i="80" s="1"/>
  <c r="A10" i="80" s="1"/>
  <c r="Z11" i="80" s="1"/>
  <c r="A11" i="80" s="1"/>
  <c r="Z12" i="80" s="1"/>
  <c r="A12" i="80" s="1"/>
  <c r="Z13" i="80" s="1"/>
  <c r="A13" i="80" s="1"/>
  <c r="Z14" i="80" s="1"/>
  <c r="A14" i="80" s="1"/>
  <c r="Z15" i="80" s="1"/>
  <c r="A15" i="80" s="1"/>
  <c r="Z16" i="80" s="1"/>
  <c r="A16" i="80" s="1"/>
  <c r="Z17" i="80" s="1"/>
  <c r="A17" i="80" s="1"/>
  <c r="Z18" i="80" s="1"/>
  <c r="A18" i="80" s="1"/>
  <c r="Z19" i="80" s="1"/>
  <c r="A19" i="80" s="1"/>
  <c r="Z20" i="80" s="1"/>
  <c r="A20" i="80" s="1"/>
  <c r="Z21" i="80" s="1"/>
  <c r="A21" i="80" s="1"/>
  <c r="Z22" i="80" s="1"/>
  <c r="A22" i="80" s="1"/>
  <c r="Z23" i="80" s="1"/>
  <c r="A23" i="80" s="1"/>
  <c r="Z24" i="80" s="1"/>
  <c r="A24" i="80" s="1"/>
  <c r="Z25" i="80" s="1"/>
  <c r="A25" i="80" s="1"/>
  <c r="Z26" i="80" s="1"/>
  <c r="A26" i="80" s="1"/>
  <c r="Z27" i="80" s="1"/>
  <c r="A27" i="80" s="1"/>
  <c r="Z28" i="80" s="1"/>
  <c r="A28" i="80" s="1"/>
  <c r="Z29" i="80" s="1"/>
  <c r="A29" i="80" s="1"/>
  <c r="Z30" i="80" s="1"/>
  <c r="A30" i="80" s="1"/>
  <c r="Z31" i="80" s="1"/>
  <c r="A31" i="80" s="1"/>
  <c r="Z32" i="80" s="1"/>
  <c r="A32" i="80" s="1"/>
  <c r="Z33" i="80" s="1"/>
  <c r="A33" i="80" s="1"/>
  <c r="Z34" i="80" s="1"/>
  <c r="A34" i="80" s="1"/>
  <c r="Z35" i="80" s="1"/>
  <c r="A35" i="80" s="1"/>
  <c r="AO4" i="80"/>
  <c r="AN4" i="85"/>
  <c r="AN5" i="85"/>
  <c r="AO5" i="68"/>
  <c r="Z9" i="68" s="1"/>
  <c r="A9" i="68" s="1"/>
  <c r="Z10" i="68" s="1"/>
  <c r="A10" i="68" s="1"/>
  <c r="Z11" i="68" s="1"/>
  <c r="A11" i="68" s="1"/>
  <c r="Z12" i="68" s="1"/>
  <c r="A12" i="68" s="1"/>
  <c r="Z13" i="68" s="1"/>
  <c r="A13" i="68" s="1"/>
  <c r="Z14" i="68" s="1"/>
  <c r="A14" i="68" s="1"/>
  <c r="Z15" i="68" s="1"/>
  <c r="A15" i="68" s="1"/>
  <c r="Z16" i="68" s="1"/>
  <c r="A16" i="68" s="1"/>
  <c r="Z17" i="68" s="1"/>
  <c r="A17" i="68" s="1"/>
  <c r="Z18" i="68" s="1"/>
  <c r="A18" i="68" s="1"/>
  <c r="Z19" i="68" s="1"/>
  <c r="A19" i="68" s="1"/>
  <c r="Z20" i="68" s="1"/>
  <c r="A20" i="68" s="1"/>
  <c r="Z21" i="68" s="1"/>
  <c r="A21" i="68" s="1"/>
  <c r="Z22" i="68" s="1"/>
  <c r="A22" i="68" s="1"/>
  <c r="Z23" i="68" s="1"/>
  <c r="A23" i="68" s="1"/>
  <c r="Z24" i="68" s="1"/>
  <c r="A24" i="68" s="1"/>
  <c r="Z25" i="68" s="1"/>
  <c r="A25" i="68" s="1"/>
  <c r="Z26" i="68" s="1"/>
  <c r="A26" i="68" s="1"/>
  <c r="Z27" i="68" s="1"/>
  <c r="A27" i="68" s="1"/>
  <c r="Z28" i="68" s="1"/>
  <c r="A28" i="68" s="1"/>
  <c r="Z29" i="68" s="1"/>
  <c r="A29" i="68" s="1"/>
  <c r="Z30" i="68" s="1"/>
  <c r="A30" i="68" s="1"/>
  <c r="Z31" i="68" s="1"/>
  <c r="A31" i="68" s="1"/>
  <c r="Z32" i="68" s="1"/>
  <c r="A32" i="68" s="1"/>
  <c r="Z33" i="68" s="1"/>
  <c r="A33" i="68" s="1"/>
  <c r="Z34" i="68" s="1"/>
  <c r="A34" i="68" s="1"/>
  <c r="Z35" i="68" s="1"/>
  <c r="A35" i="68" s="1"/>
  <c r="AO4" i="68"/>
  <c r="D28" i="12"/>
  <c r="D19" i="128" l="1"/>
  <c r="AJ8" i="131"/>
  <c r="AJ2" i="131"/>
  <c r="L14" i="12"/>
  <c r="L14" i="127" s="1"/>
  <c r="K14" i="127"/>
  <c r="L15" i="12"/>
  <c r="L15" i="127" s="1"/>
  <c r="K15" i="127"/>
  <c r="L16" i="12"/>
  <c r="L16" i="127" s="1"/>
  <c r="K16" i="127"/>
  <c r="AJ8" i="125"/>
  <c r="J9" i="12"/>
  <c r="J29" i="12" l="1"/>
  <c r="J9" i="127"/>
  <c r="J29" i="127" s="1"/>
  <c r="I11" i="12"/>
  <c r="I11" i="127" s="1"/>
  <c r="I9" i="12"/>
  <c r="I9" i="127" s="1"/>
  <c r="I8" i="127"/>
  <c r="B5" i="80" l="1"/>
  <c r="B5" i="78"/>
  <c r="B5" i="79"/>
  <c r="B5" i="68"/>
  <c r="K14" i="68" s="1"/>
  <c r="B5" i="83"/>
  <c r="B5" i="84"/>
  <c r="B5" i="82"/>
  <c r="B5" i="81"/>
  <c r="I28" i="12"/>
  <c r="I20" i="12"/>
  <c r="I13" i="12"/>
  <c r="I12" i="12"/>
  <c r="K11" i="12"/>
  <c r="I10" i="12"/>
  <c r="K9" i="12"/>
  <c r="K21" i="12" l="1"/>
  <c r="K12" i="128" s="1"/>
  <c r="I12" i="128"/>
  <c r="K10" i="12"/>
  <c r="L10" i="12" s="1"/>
  <c r="L10" i="127" s="1"/>
  <c r="I10" i="127"/>
  <c r="K20" i="12"/>
  <c r="L20" i="12" s="1"/>
  <c r="L11" i="128" s="1"/>
  <c r="I11" i="128"/>
  <c r="K28" i="12"/>
  <c r="K19" i="128" s="1"/>
  <c r="I19" i="128"/>
  <c r="K12" i="12"/>
  <c r="L12" i="12" s="1"/>
  <c r="L12" i="127" s="1"/>
  <c r="I12" i="127"/>
  <c r="K13" i="12"/>
  <c r="L13" i="12" s="1"/>
  <c r="L13" i="127" s="1"/>
  <c r="I13" i="127"/>
  <c r="L9" i="12"/>
  <c r="L9" i="127" s="1"/>
  <c r="K9" i="127"/>
  <c r="L11" i="12"/>
  <c r="L11" i="127" s="1"/>
  <c r="K11" i="127"/>
  <c r="K14" i="78"/>
  <c r="K22" i="78"/>
  <c r="K31" i="78"/>
  <c r="K15" i="78"/>
  <c r="K13" i="78"/>
  <c r="K34" i="78"/>
  <c r="K29" i="78"/>
  <c r="K11" i="78"/>
  <c r="K17" i="78"/>
  <c r="K18" i="78"/>
  <c r="K27" i="78"/>
  <c r="K32" i="78"/>
  <c r="K28" i="78"/>
  <c r="K26" i="78"/>
  <c r="K35" i="78"/>
  <c r="K9" i="78"/>
  <c r="K20" i="78"/>
  <c r="K25" i="78"/>
  <c r="K12" i="78"/>
  <c r="K16" i="78"/>
  <c r="K21" i="78"/>
  <c r="K33" i="78"/>
  <c r="K10" i="78"/>
  <c r="K24" i="78"/>
  <c r="K23" i="78"/>
  <c r="K30" i="78"/>
  <c r="K19" i="78"/>
  <c r="K13" i="85"/>
  <c r="K12" i="85"/>
  <c r="K17" i="85"/>
  <c r="K27" i="85"/>
  <c r="K19" i="85"/>
  <c r="K15" i="85"/>
  <c r="K24" i="85"/>
  <c r="K14" i="85"/>
  <c r="K28" i="85"/>
  <c r="K31" i="85"/>
  <c r="K35" i="85"/>
  <c r="K29" i="85"/>
  <c r="K10" i="85"/>
  <c r="K11" i="85"/>
  <c r="K16" i="85"/>
  <c r="K23" i="85"/>
  <c r="K33" i="85"/>
  <c r="K30" i="85"/>
  <c r="K26" i="85"/>
  <c r="K9" i="85"/>
  <c r="K20" i="85"/>
  <c r="K32" i="85"/>
  <c r="K22" i="85"/>
  <c r="K25" i="85"/>
  <c r="K18" i="85"/>
  <c r="K34" i="85"/>
  <c r="K21" i="85"/>
  <c r="K19" i="121"/>
  <c r="K21" i="121"/>
  <c r="K34" i="121"/>
  <c r="K16" i="121"/>
  <c r="K29" i="121"/>
  <c r="K30" i="121"/>
  <c r="K33" i="121"/>
  <c r="K23" i="121"/>
  <c r="K22" i="121"/>
  <c r="K12" i="121"/>
  <c r="K27" i="121"/>
  <c r="K14" i="121"/>
  <c r="K35" i="121"/>
  <c r="K17" i="121"/>
  <c r="K26" i="121"/>
  <c r="K18" i="121"/>
  <c r="K13" i="121"/>
  <c r="K31" i="121"/>
  <c r="K10" i="121"/>
  <c r="K28" i="121"/>
  <c r="K20" i="121"/>
  <c r="K25" i="121"/>
  <c r="K32" i="121"/>
  <c r="K11" i="121"/>
  <c r="K15" i="121"/>
  <c r="K24" i="121"/>
  <c r="K9" i="121"/>
  <c r="K19" i="82"/>
  <c r="K20" i="82"/>
  <c r="K33" i="82"/>
  <c r="K10" i="82"/>
  <c r="K27" i="82"/>
  <c r="K25" i="82"/>
  <c r="K34" i="82"/>
  <c r="K23" i="82"/>
  <c r="K30" i="82"/>
  <c r="K29" i="82"/>
  <c r="K15" i="82"/>
  <c r="K9" i="82"/>
  <c r="K32" i="82"/>
  <c r="K22" i="82"/>
  <c r="K18" i="82"/>
  <c r="K21" i="82"/>
  <c r="K14" i="82"/>
  <c r="K28" i="82"/>
  <c r="K35" i="82"/>
  <c r="K13" i="82"/>
  <c r="K31" i="82"/>
  <c r="K17" i="82"/>
  <c r="K16" i="82"/>
  <c r="K12" i="82"/>
  <c r="K26" i="82"/>
  <c r="K11" i="82"/>
  <c r="K24" i="82"/>
  <c r="K30" i="114"/>
  <c r="K15" i="114"/>
  <c r="K34" i="114"/>
  <c r="K23" i="114"/>
  <c r="K18" i="114"/>
  <c r="K21" i="114"/>
  <c r="K20" i="114"/>
  <c r="K35" i="114"/>
  <c r="K17" i="114"/>
  <c r="K14" i="114"/>
  <c r="K13" i="114"/>
  <c r="K12" i="114"/>
  <c r="K33" i="114"/>
  <c r="K31" i="114"/>
  <c r="K24" i="114"/>
  <c r="K25" i="114"/>
  <c r="K19" i="114"/>
  <c r="K10" i="114"/>
  <c r="K11" i="114"/>
  <c r="K32" i="114"/>
  <c r="K9" i="114"/>
  <c r="K26" i="114"/>
  <c r="K28" i="114"/>
  <c r="K29" i="114"/>
  <c r="K16" i="114"/>
  <c r="K27" i="114"/>
  <c r="K22" i="114"/>
  <c r="K27" i="117"/>
  <c r="K18" i="117"/>
  <c r="K29" i="117"/>
  <c r="K12" i="117"/>
  <c r="K23" i="117"/>
  <c r="K14" i="117"/>
  <c r="K30" i="117"/>
  <c r="K31" i="117"/>
  <c r="K34" i="117"/>
  <c r="K25" i="117"/>
  <c r="K20" i="117"/>
  <c r="K16" i="117"/>
  <c r="K32" i="117"/>
  <c r="K10" i="117"/>
  <c r="K15" i="117"/>
  <c r="K21" i="117"/>
  <c r="K33" i="117"/>
  <c r="K19" i="117"/>
  <c r="K35" i="117"/>
  <c r="K11" i="117"/>
  <c r="K28" i="117"/>
  <c r="K24" i="117"/>
  <c r="K22" i="117"/>
  <c r="K17" i="117"/>
  <c r="K26" i="117"/>
  <c r="K13" i="117"/>
  <c r="K9" i="117"/>
  <c r="K20" i="119"/>
  <c r="K24" i="119"/>
  <c r="K23" i="119"/>
  <c r="K15" i="119"/>
  <c r="K31" i="119"/>
  <c r="K34" i="119"/>
  <c r="K10" i="119"/>
  <c r="K28" i="119"/>
  <c r="K21" i="119"/>
  <c r="K30" i="119"/>
  <c r="K14" i="119"/>
  <c r="K26" i="119"/>
  <c r="K22" i="119"/>
  <c r="K29" i="119"/>
  <c r="K18" i="119"/>
  <c r="K16" i="119"/>
  <c r="K32" i="119"/>
  <c r="K9" i="119"/>
  <c r="K11" i="119"/>
  <c r="K13" i="119"/>
  <c r="K12" i="119"/>
  <c r="K35" i="119"/>
  <c r="K27" i="119"/>
  <c r="K19" i="119"/>
  <c r="K33" i="119"/>
  <c r="K25" i="119"/>
  <c r="K17" i="119"/>
  <c r="K32" i="120"/>
  <c r="K22" i="120"/>
  <c r="K28" i="120"/>
  <c r="K30" i="120"/>
  <c r="K11" i="120"/>
  <c r="K15" i="120"/>
  <c r="K17" i="120"/>
  <c r="K21" i="120"/>
  <c r="K33" i="120"/>
  <c r="K29" i="120"/>
  <c r="K31" i="120"/>
  <c r="K24" i="120"/>
  <c r="K13" i="120"/>
  <c r="K20" i="120"/>
  <c r="K10" i="120"/>
  <c r="K27" i="120"/>
  <c r="K18" i="120"/>
  <c r="K23" i="120"/>
  <c r="K14" i="120"/>
  <c r="K25" i="120"/>
  <c r="K35" i="120"/>
  <c r="K12" i="120"/>
  <c r="K34" i="120"/>
  <c r="K19" i="120"/>
  <c r="K26" i="120"/>
  <c r="K16" i="120"/>
  <c r="K9" i="120"/>
  <c r="K15" i="125"/>
  <c r="K14" i="125"/>
  <c r="K12" i="125"/>
  <c r="K18" i="125"/>
  <c r="K33" i="125"/>
  <c r="K26" i="125"/>
  <c r="K21" i="125"/>
  <c r="K17" i="125"/>
  <c r="K35" i="125"/>
  <c r="K10" i="125"/>
  <c r="K20" i="125"/>
  <c r="K34" i="125"/>
  <c r="K32" i="125"/>
  <c r="K31" i="125"/>
  <c r="K13" i="125"/>
  <c r="K30" i="125"/>
  <c r="K28" i="125"/>
  <c r="K11" i="125"/>
  <c r="K16" i="125"/>
  <c r="K29" i="125"/>
  <c r="K23" i="125"/>
  <c r="K24" i="125"/>
  <c r="K19" i="125"/>
  <c r="K27" i="125"/>
  <c r="K22" i="125"/>
  <c r="K25" i="125"/>
  <c r="K9" i="125"/>
  <c r="K33" i="122"/>
  <c r="K27" i="122"/>
  <c r="K10" i="122"/>
  <c r="K17" i="122"/>
  <c r="K24" i="122"/>
  <c r="K19" i="122"/>
  <c r="K29" i="122"/>
  <c r="K26" i="122"/>
  <c r="K12" i="122"/>
  <c r="K34" i="122"/>
  <c r="K21" i="122"/>
  <c r="K15" i="122"/>
  <c r="K13" i="122"/>
  <c r="K28" i="122"/>
  <c r="K11" i="122"/>
  <c r="K14" i="122"/>
  <c r="K30" i="122"/>
  <c r="K31" i="122"/>
  <c r="K32" i="122"/>
  <c r="K25" i="122"/>
  <c r="K23" i="122"/>
  <c r="K22" i="122"/>
  <c r="K16" i="122"/>
  <c r="K35" i="122"/>
  <c r="K20" i="122"/>
  <c r="K18" i="122"/>
  <c r="K9" i="122"/>
  <c r="K26" i="84"/>
  <c r="K23" i="84"/>
  <c r="K29" i="84"/>
  <c r="K34" i="84"/>
  <c r="K19" i="84"/>
  <c r="K14" i="84"/>
  <c r="K28" i="84"/>
  <c r="K24" i="84"/>
  <c r="K15" i="84"/>
  <c r="K21" i="84"/>
  <c r="K11" i="84"/>
  <c r="K12" i="84"/>
  <c r="K31" i="84"/>
  <c r="K35" i="84"/>
  <c r="K13" i="84"/>
  <c r="K18" i="84"/>
  <c r="K22" i="84"/>
  <c r="K33" i="84"/>
  <c r="K20" i="84"/>
  <c r="K30" i="84"/>
  <c r="K17" i="84"/>
  <c r="K32" i="84"/>
  <c r="K9" i="84"/>
  <c r="K10" i="84"/>
  <c r="K25" i="84"/>
  <c r="K27" i="84"/>
  <c r="K16" i="84"/>
  <c r="K11" i="115"/>
  <c r="K30" i="115"/>
  <c r="K33" i="115"/>
  <c r="K35" i="115"/>
  <c r="K21" i="115"/>
  <c r="K16" i="115"/>
  <c r="K9" i="115"/>
  <c r="K28" i="115"/>
  <c r="K31" i="115"/>
  <c r="K10" i="115"/>
  <c r="K12" i="115"/>
  <c r="K27" i="115"/>
  <c r="K20" i="115"/>
  <c r="K22" i="115"/>
  <c r="K14" i="115"/>
  <c r="K19" i="115"/>
  <c r="K32" i="115"/>
  <c r="K24" i="115"/>
  <c r="K25" i="115"/>
  <c r="K15" i="115"/>
  <c r="K17" i="115"/>
  <c r="K29" i="115"/>
  <c r="K13" i="115"/>
  <c r="K18" i="115"/>
  <c r="K23" i="115"/>
  <c r="K34" i="115"/>
  <c r="K26" i="115"/>
  <c r="K29" i="81"/>
  <c r="K21" i="81"/>
  <c r="K17" i="81"/>
  <c r="K20" i="81"/>
  <c r="K12" i="81"/>
  <c r="K25" i="81"/>
  <c r="K26" i="81"/>
  <c r="K24" i="81"/>
  <c r="K16" i="81"/>
  <c r="K28" i="81"/>
  <c r="K11" i="81"/>
  <c r="K18" i="81"/>
  <c r="K9" i="81"/>
  <c r="K10" i="81"/>
  <c r="K15" i="81"/>
  <c r="K27" i="81"/>
  <c r="K31" i="81"/>
  <c r="K22" i="81"/>
  <c r="K33" i="81"/>
  <c r="K19" i="81"/>
  <c r="K35" i="81"/>
  <c r="K23" i="81"/>
  <c r="K32" i="81"/>
  <c r="K34" i="81"/>
  <c r="K13" i="81"/>
  <c r="K30" i="81"/>
  <c r="K14" i="81"/>
  <c r="K35" i="116"/>
  <c r="K32" i="116"/>
  <c r="K26" i="116"/>
  <c r="K33" i="116"/>
  <c r="K28" i="116"/>
  <c r="K14" i="116"/>
  <c r="K24" i="116"/>
  <c r="K16" i="116"/>
  <c r="K22" i="116"/>
  <c r="K30" i="116"/>
  <c r="K20" i="116"/>
  <c r="K31" i="116"/>
  <c r="K27" i="116"/>
  <c r="K19" i="116"/>
  <c r="K25" i="116"/>
  <c r="K34" i="116"/>
  <c r="K13" i="116"/>
  <c r="K12" i="116"/>
  <c r="K21" i="116"/>
  <c r="K17" i="116"/>
  <c r="K15" i="116"/>
  <c r="K11" i="116"/>
  <c r="K23" i="116"/>
  <c r="K18" i="116"/>
  <c r="K29" i="116"/>
  <c r="K10" i="116"/>
  <c r="K9" i="116"/>
  <c r="K25" i="83"/>
  <c r="K22" i="83"/>
  <c r="K13" i="83"/>
  <c r="K23" i="83"/>
  <c r="K11" i="83"/>
  <c r="K28" i="83"/>
  <c r="K10" i="83"/>
  <c r="K16" i="83"/>
  <c r="K26" i="83"/>
  <c r="K9" i="83"/>
  <c r="K35" i="83"/>
  <c r="K24" i="83"/>
  <c r="K14" i="83"/>
  <c r="K34" i="83"/>
  <c r="K15" i="83"/>
  <c r="K32" i="83"/>
  <c r="K20" i="83"/>
  <c r="K33" i="83"/>
  <c r="K30" i="83"/>
  <c r="K27" i="83"/>
  <c r="K19" i="83"/>
  <c r="K29" i="83"/>
  <c r="K12" i="83"/>
  <c r="K31" i="83"/>
  <c r="K21" i="83"/>
  <c r="K18" i="83"/>
  <c r="K17" i="83"/>
  <c r="K30" i="80"/>
  <c r="K20" i="80"/>
  <c r="K34" i="80"/>
  <c r="K31" i="80"/>
  <c r="K18" i="80"/>
  <c r="K21" i="80"/>
  <c r="K12" i="80"/>
  <c r="K9" i="80"/>
  <c r="K26" i="80"/>
  <c r="K25" i="80"/>
  <c r="K14" i="80"/>
  <c r="K27" i="80"/>
  <c r="K19" i="80"/>
  <c r="K10" i="80"/>
  <c r="K22" i="80"/>
  <c r="K17" i="80"/>
  <c r="K16" i="80"/>
  <c r="K24" i="80"/>
  <c r="K28" i="80"/>
  <c r="K35" i="80"/>
  <c r="K29" i="80"/>
  <c r="K15" i="80"/>
  <c r="K33" i="80"/>
  <c r="K23" i="80"/>
  <c r="K13" i="80"/>
  <c r="K11" i="80"/>
  <c r="K32" i="80"/>
  <c r="K10" i="79"/>
  <c r="K27" i="79"/>
  <c r="K31" i="79"/>
  <c r="K17" i="79"/>
  <c r="K28" i="79"/>
  <c r="K24" i="79"/>
  <c r="K32" i="79"/>
  <c r="K20" i="79"/>
  <c r="K23" i="79"/>
  <c r="K16" i="79"/>
  <c r="K11" i="79"/>
  <c r="K22" i="79"/>
  <c r="K35" i="79"/>
  <c r="K14" i="79"/>
  <c r="K33" i="79"/>
  <c r="K30" i="79"/>
  <c r="K18" i="79"/>
  <c r="K9" i="79"/>
  <c r="K12" i="79"/>
  <c r="K26" i="79"/>
  <c r="K19" i="79"/>
  <c r="K34" i="79"/>
  <c r="K15" i="79"/>
  <c r="K29" i="79"/>
  <c r="K13" i="79"/>
  <c r="K21" i="79"/>
  <c r="K25" i="79"/>
  <c r="K20" i="123"/>
  <c r="K35" i="123"/>
  <c r="K28" i="123"/>
  <c r="K14" i="123"/>
  <c r="K30" i="123"/>
  <c r="K26" i="123"/>
  <c r="K32" i="123"/>
  <c r="K13" i="123"/>
  <c r="K12" i="123"/>
  <c r="K24" i="123"/>
  <c r="K16" i="123"/>
  <c r="K27" i="123"/>
  <c r="K25" i="123"/>
  <c r="K18" i="123"/>
  <c r="K34" i="123"/>
  <c r="K11" i="123"/>
  <c r="K29" i="123"/>
  <c r="K17" i="123"/>
  <c r="K15" i="123"/>
  <c r="K19" i="123"/>
  <c r="K33" i="123"/>
  <c r="K22" i="123"/>
  <c r="K31" i="123"/>
  <c r="K21" i="123"/>
  <c r="K23" i="123"/>
  <c r="K10" i="123"/>
  <c r="K9" i="123"/>
  <c r="K33" i="68"/>
  <c r="K28" i="68"/>
  <c r="K11" i="68"/>
  <c r="K18" i="68"/>
  <c r="K30" i="68"/>
  <c r="K29" i="68"/>
  <c r="K10" i="68"/>
  <c r="K21" i="68"/>
  <c r="K12" i="68"/>
  <c r="K31" i="68"/>
  <c r="K16" i="68"/>
  <c r="K23" i="68"/>
  <c r="K20" i="68"/>
  <c r="K26" i="68"/>
  <c r="K22" i="68"/>
  <c r="K32" i="68"/>
  <c r="K19" i="68"/>
  <c r="K35" i="68"/>
  <c r="K27" i="68"/>
  <c r="K13" i="68"/>
  <c r="K25" i="68"/>
  <c r="K15" i="68"/>
  <c r="K34" i="68"/>
  <c r="K9" i="68"/>
  <c r="K17" i="68"/>
  <c r="K24" i="68"/>
  <c r="K11" i="124"/>
  <c r="K29" i="124"/>
  <c r="K12" i="124"/>
  <c r="K16" i="124"/>
  <c r="K25" i="124"/>
  <c r="K22" i="124"/>
  <c r="K21" i="124"/>
  <c r="K30" i="124"/>
  <c r="K17" i="124"/>
  <c r="K33" i="124"/>
  <c r="K15" i="124"/>
  <c r="K27" i="124"/>
  <c r="K10" i="124"/>
  <c r="K26" i="124"/>
  <c r="K35" i="124"/>
  <c r="K32" i="124"/>
  <c r="K28" i="124"/>
  <c r="K34" i="124"/>
  <c r="K31" i="124"/>
  <c r="K23" i="124"/>
  <c r="K19" i="124"/>
  <c r="K13" i="124"/>
  <c r="K14" i="124"/>
  <c r="K24" i="124"/>
  <c r="K18" i="124"/>
  <c r="K20" i="124"/>
  <c r="K9" i="124"/>
  <c r="K8" i="12"/>
  <c r="L21" i="12" l="1"/>
  <c r="L12" i="128" s="1"/>
  <c r="K11" i="128"/>
  <c r="K29" i="128" s="1"/>
  <c r="L28" i="12"/>
  <c r="L19" i="128" s="1"/>
  <c r="K10" i="127"/>
  <c r="K13" i="127"/>
  <c r="K12" i="127"/>
  <c r="K29" i="12"/>
  <c r="K8" i="127"/>
  <c r="K36" i="83"/>
  <c r="K36" i="120"/>
  <c r="K36" i="119"/>
  <c r="K36" i="124"/>
  <c r="K36" i="85"/>
  <c r="K36" i="68"/>
  <c r="K36" i="123"/>
  <c r="K36" i="79"/>
  <c r="K36" i="116"/>
  <c r="K36" i="114"/>
  <c r="K36" i="82"/>
  <c r="K36" i="121"/>
  <c r="K36" i="80"/>
  <c r="K36" i="122"/>
  <c r="K36" i="117"/>
  <c r="K36" i="115"/>
  <c r="K36" i="84"/>
  <c r="K36" i="81"/>
  <c r="K36" i="78"/>
  <c r="K36" i="125"/>
  <c r="L8" i="12"/>
  <c r="L29" i="128" l="1"/>
  <c r="K29" i="127"/>
  <c r="L29" i="12"/>
  <c r="L8" i="127"/>
  <c r="L29" i="127" s="1"/>
  <c r="A12" i="12"/>
  <c r="A12" i="127" s="1"/>
  <c r="AK7" i="80" l="1"/>
  <c r="U14" i="12"/>
  <c r="AK1" i="81"/>
  <c r="A13" i="12"/>
  <c r="A13" i="127" s="1"/>
  <c r="AG5" i="81" l="1"/>
  <c r="AK4" i="81" s="1"/>
  <c r="AG6" i="81"/>
  <c r="AK3" i="81" s="1"/>
  <c r="Z9" i="81" s="1"/>
  <c r="A9" i="81" s="1"/>
  <c r="D1" i="80"/>
  <c r="AK7" i="81"/>
  <c r="U15" i="12"/>
  <c r="AK1" i="82"/>
  <c r="A14" i="12"/>
  <c r="A14" i="127" l="1"/>
  <c r="U16" i="12"/>
  <c r="Z10" i="81"/>
  <c r="A10" i="81" s="1"/>
  <c r="Z11" i="81" s="1"/>
  <c r="A11" i="81" s="1"/>
  <c r="Z12" i="81" s="1"/>
  <c r="A12" i="81" s="1"/>
  <c r="Z13" i="81" s="1"/>
  <c r="A13" i="81" s="1"/>
  <c r="Z14" i="81" s="1"/>
  <c r="A14" i="81" s="1"/>
  <c r="Z15" i="81" s="1"/>
  <c r="A15" i="81" s="1"/>
  <c r="Z16" i="81" s="1"/>
  <c r="A16" i="81" s="1"/>
  <c r="Z17" i="81" s="1"/>
  <c r="A17" i="81" s="1"/>
  <c r="Z18" i="81" s="1"/>
  <c r="A18" i="81" s="1"/>
  <c r="Z19" i="81" s="1"/>
  <c r="A19" i="81" s="1"/>
  <c r="Z20" i="81" s="1"/>
  <c r="A20" i="81" s="1"/>
  <c r="Z21" i="81" s="1"/>
  <c r="A21" i="81" s="1"/>
  <c r="Z22" i="81" s="1"/>
  <c r="A22" i="81" s="1"/>
  <c r="Z23" i="81" s="1"/>
  <c r="A23" i="81" s="1"/>
  <c r="Z24" i="81" s="1"/>
  <c r="A24" i="81" s="1"/>
  <c r="Z25" i="81" s="1"/>
  <c r="A25" i="81" s="1"/>
  <c r="Z26" i="81" s="1"/>
  <c r="A26" i="81" s="1"/>
  <c r="Z27" i="81" s="1"/>
  <c r="A27" i="81" s="1"/>
  <c r="Z28" i="81" s="1"/>
  <c r="A28" i="81" s="1"/>
  <c r="Z29" i="81" s="1"/>
  <c r="A29" i="81" s="1"/>
  <c r="Z30" i="81" s="1"/>
  <c r="A30" i="81" s="1"/>
  <c r="Z31" i="81" s="1"/>
  <c r="A31" i="81" s="1"/>
  <c r="Z32" i="81" s="1"/>
  <c r="A32" i="81" s="1"/>
  <c r="Z33" i="81" s="1"/>
  <c r="A33" i="81" s="1"/>
  <c r="Z34" i="81" s="1"/>
  <c r="A34" i="81" s="1"/>
  <c r="Z35" i="81" s="1"/>
  <c r="A35" i="81" s="1"/>
  <c r="AG6" i="82"/>
  <c r="AK3" i="82" s="1"/>
  <c r="Z9" i="82" s="1"/>
  <c r="A9" i="82" s="1"/>
  <c r="AG5" i="82"/>
  <c r="AK4" i="82" s="1"/>
  <c r="D1" i="81"/>
  <c r="AK7" i="82"/>
  <c r="AK1" i="83"/>
  <c r="A15" i="12"/>
  <c r="A16" i="12" l="1"/>
  <c r="U17" i="12"/>
  <c r="Z10" i="82"/>
  <c r="A10" i="82" s="1"/>
  <c r="Z11" i="82" s="1"/>
  <c r="A11" i="82" s="1"/>
  <c r="Z12" i="82" s="1"/>
  <c r="A12" i="82" s="1"/>
  <c r="Z13" i="82" s="1"/>
  <c r="A13" i="82" s="1"/>
  <c r="Z14" i="82" s="1"/>
  <c r="A14" i="82" s="1"/>
  <c r="Z15" i="82" s="1"/>
  <c r="A15" i="82" s="1"/>
  <c r="Z16" i="82" s="1"/>
  <c r="A16" i="82" s="1"/>
  <c r="Z17" i="82" s="1"/>
  <c r="A17" i="82" s="1"/>
  <c r="Z18" i="82" s="1"/>
  <c r="A18" i="82" s="1"/>
  <c r="Z19" i="82" s="1"/>
  <c r="A19" i="82" s="1"/>
  <c r="Z20" i="82" s="1"/>
  <c r="A20" i="82" s="1"/>
  <c r="Z21" i="82" s="1"/>
  <c r="A21" i="82" s="1"/>
  <c r="Z22" i="82" s="1"/>
  <c r="A22" i="82" s="1"/>
  <c r="Z23" i="82" s="1"/>
  <c r="A23" i="82" s="1"/>
  <c r="Z24" i="82" s="1"/>
  <c r="A24" i="82" s="1"/>
  <c r="Z25" i="82" s="1"/>
  <c r="A25" i="82" s="1"/>
  <c r="Z26" i="82" s="1"/>
  <c r="A26" i="82" s="1"/>
  <c r="Z27" i="82" s="1"/>
  <c r="A27" i="82" s="1"/>
  <c r="Z28" i="82" s="1"/>
  <c r="A28" i="82" s="1"/>
  <c r="Z29" i="82" s="1"/>
  <c r="A29" i="82" s="1"/>
  <c r="Z30" i="82" s="1"/>
  <c r="A30" i="82" s="1"/>
  <c r="Z31" i="82" s="1"/>
  <c r="A31" i="82" s="1"/>
  <c r="Z32" i="82" s="1"/>
  <c r="A32" i="82" s="1"/>
  <c r="Z33" i="82" s="1"/>
  <c r="A33" i="82" s="1"/>
  <c r="Z34" i="82" s="1"/>
  <c r="A34" i="82" s="1"/>
  <c r="Z35" i="82" s="1"/>
  <c r="A35" i="82" s="1"/>
  <c r="A15" i="127"/>
  <c r="AG5" i="83"/>
  <c r="AK4" i="83" s="1"/>
  <c r="AG6" i="83"/>
  <c r="AK3" i="83" s="1"/>
  <c r="Z9" i="83" s="1"/>
  <c r="A9" i="83" s="1"/>
  <c r="D1" i="82"/>
  <c r="AK7" i="83"/>
  <c r="AK1" i="84"/>
  <c r="U18" i="12"/>
  <c r="A17" i="12" l="1"/>
  <c r="U19" i="12" s="1"/>
  <c r="Z10" i="83"/>
  <c r="A10" i="83" s="1"/>
  <c r="Z11" i="83" s="1"/>
  <c r="A11" i="83" s="1"/>
  <c r="Z12" i="83" s="1"/>
  <c r="A12" i="83" s="1"/>
  <c r="Z13" i="83" s="1"/>
  <c r="A13" i="83" s="1"/>
  <c r="Z14" i="83" s="1"/>
  <c r="A14" i="83" s="1"/>
  <c r="Z15" i="83" s="1"/>
  <c r="A15" i="83" s="1"/>
  <c r="Z16" i="83" s="1"/>
  <c r="A16" i="83" s="1"/>
  <c r="Z17" i="83" s="1"/>
  <c r="A17" i="83" s="1"/>
  <c r="Z18" i="83" s="1"/>
  <c r="A18" i="83" s="1"/>
  <c r="Z19" i="83" s="1"/>
  <c r="A19" i="83" s="1"/>
  <c r="Z20" i="83" s="1"/>
  <c r="A20" i="83" s="1"/>
  <c r="Z21" i="83" s="1"/>
  <c r="A21" i="83" s="1"/>
  <c r="Z22" i="83" s="1"/>
  <c r="A22" i="83" s="1"/>
  <c r="Z23" i="83" s="1"/>
  <c r="A23" i="83" s="1"/>
  <c r="Z24" i="83" s="1"/>
  <c r="A24" i="83" s="1"/>
  <c r="Z25" i="83" s="1"/>
  <c r="A25" i="83" s="1"/>
  <c r="Z26" i="83" s="1"/>
  <c r="A26" i="83" s="1"/>
  <c r="Z27" i="83" s="1"/>
  <c r="A27" i="83" s="1"/>
  <c r="Z28" i="83" s="1"/>
  <c r="A28" i="83" s="1"/>
  <c r="Z29" i="83" s="1"/>
  <c r="A29" i="83" s="1"/>
  <c r="Z30" i="83" s="1"/>
  <c r="A30" i="83" s="1"/>
  <c r="Z31" i="83" s="1"/>
  <c r="A31" i="83" s="1"/>
  <c r="Z32" i="83" s="1"/>
  <c r="A32" i="83" s="1"/>
  <c r="Z33" i="83" s="1"/>
  <c r="A33" i="83" s="1"/>
  <c r="Z34" i="83" s="1"/>
  <c r="A34" i="83" s="1"/>
  <c r="Z35" i="83" s="1"/>
  <c r="A35" i="83" s="1"/>
  <c r="A16" i="127"/>
  <c r="AG5" i="84"/>
  <c r="AK4" i="84" s="1"/>
  <c r="AG6" i="84"/>
  <c r="AK3" i="84" s="1"/>
  <c r="Z9" i="84" s="1"/>
  <c r="A9" i="84" s="1"/>
  <c r="D1" i="83"/>
  <c r="AK7" i="84"/>
  <c r="AJ1" i="85"/>
  <c r="A18" i="12" l="1"/>
  <c r="Z10" i="84"/>
  <c r="A10" i="84" s="1"/>
  <c r="Z11" i="84" s="1"/>
  <c r="A11" i="84" s="1"/>
  <c r="Z12" i="84" s="1"/>
  <c r="A12" i="84" s="1"/>
  <c r="Z13" i="84" s="1"/>
  <c r="A13" i="84" s="1"/>
  <c r="Z14" i="84" s="1"/>
  <c r="A14" i="84" s="1"/>
  <c r="Z15" i="84" s="1"/>
  <c r="A15" i="84" s="1"/>
  <c r="Z16" i="84" s="1"/>
  <c r="A16" i="84" s="1"/>
  <c r="Z17" i="84" s="1"/>
  <c r="A17" i="84" s="1"/>
  <c r="Z18" i="84" s="1"/>
  <c r="A18" i="84" s="1"/>
  <c r="Z19" i="84" s="1"/>
  <c r="A19" i="84" s="1"/>
  <c r="Z20" i="84" s="1"/>
  <c r="A20" i="84" s="1"/>
  <c r="Z21" i="84" s="1"/>
  <c r="A21" i="84" s="1"/>
  <c r="Z22" i="84" s="1"/>
  <c r="A22" i="84" s="1"/>
  <c r="Z23" i="84" s="1"/>
  <c r="A23" i="84" s="1"/>
  <c r="Z24" i="84" s="1"/>
  <c r="A24" i="84" s="1"/>
  <c r="Z25" i="84" s="1"/>
  <c r="A25" i="84" s="1"/>
  <c r="Z26" i="84" s="1"/>
  <c r="A26" i="84" s="1"/>
  <c r="Z27" i="84" s="1"/>
  <c r="A27" i="84" s="1"/>
  <c r="Z28" i="84" s="1"/>
  <c r="A28" i="84" s="1"/>
  <c r="Z29" i="84" s="1"/>
  <c r="A29" i="84" s="1"/>
  <c r="Z30" i="84" s="1"/>
  <c r="A30" i="84" s="1"/>
  <c r="Z31" i="84" s="1"/>
  <c r="A31" i="84" s="1"/>
  <c r="Z32" i="84" s="1"/>
  <c r="A32" i="84" s="1"/>
  <c r="Z33" i="84" s="1"/>
  <c r="A33" i="84" s="1"/>
  <c r="Z34" i="84" s="1"/>
  <c r="A34" i="84" s="1"/>
  <c r="Z35" i="84" s="1"/>
  <c r="A35" i="84" s="1"/>
  <c r="A8" i="128"/>
  <c r="AF6" i="85"/>
  <c r="AJ3" i="85" s="1"/>
  <c r="Y9" i="85" s="1"/>
  <c r="A9" i="85" s="1"/>
  <c r="AF5" i="85"/>
  <c r="AJ4" i="85" s="1"/>
  <c r="D1" i="84"/>
  <c r="AJ7" i="85"/>
  <c r="D1" i="85" s="1"/>
  <c r="AJ1" i="114"/>
  <c r="Y10" i="85" l="1"/>
  <c r="A10" i="85" s="1"/>
  <c r="Y11" i="85" s="1"/>
  <c r="A11" i="85" s="1"/>
  <c r="Y12" i="85" s="1"/>
  <c r="A12" i="85" s="1"/>
  <c r="Y13" i="85" s="1"/>
  <c r="A13" i="85" s="1"/>
  <c r="Y14" i="85" s="1"/>
  <c r="A14" i="85" s="1"/>
  <c r="Y15" i="85" s="1"/>
  <c r="A15" i="85" s="1"/>
  <c r="Y16" i="85" s="1"/>
  <c r="A16" i="85" s="1"/>
  <c r="Y17" i="85" s="1"/>
  <c r="A17" i="85" s="1"/>
  <c r="Y18" i="85" s="1"/>
  <c r="A18" i="85" s="1"/>
  <c r="Y19" i="85" s="1"/>
  <c r="A19" i="85" s="1"/>
  <c r="Y20" i="85" s="1"/>
  <c r="A20" i="85" s="1"/>
  <c r="Y21" i="85" s="1"/>
  <c r="A21" i="85" s="1"/>
  <c r="Y22" i="85" s="1"/>
  <c r="A22" i="85" s="1"/>
  <c r="Y23" i="85" s="1"/>
  <c r="A23" i="85" s="1"/>
  <c r="Y24" i="85" s="1"/>
  <c r="A24" i="85" s="1"/>
  <c r="Y25" i="85" s="1"/>
  <c r="A25" i="85" s="1"/>
  <c r="Y26" i="85" s="1"/>
  <c r="A26" i="85" s="1"/>
  <c r="Y27" i="85" s="1"/>
  <c r="A27" i="85" s="1"/>
  <c r="Y28" i="85" s="1"/>
  <c r="A28" i="85" s="1"/>
  <c r="Y29" i="85" s="1"/>
  <c r="A29" i="85" s="1"/>
  <c r="Y30" i="85" s="1"/>
  <c r="A30" i="85" s="1"/>
  <c r="Y31" i="85" s="1"/>
  <c r="A31" i="85" s="1"/>
  <c r="Y32" i="85" s="1"/>
  <c r="A32" i="85" s="1"/>
  <c r="Y33" i="85" s="1"/>
  <c r="A33" i="85" s="1"/>
  <c r="Y34" i="85" s="1"/>
  <c r="A34" i="85" s="1"/>
  <c r="Y35" i="85" s="1"/>
  <c r="A35" i="85" s="1"/>
  <c r="U20" i="12"/>
  <c r="A9" i="128"/>
  <c r="AF6" i="114"/>
  <c r="AJ3" i="114" s="1"/>
  <c r="Y9" i="114" s="1"/>
  <c r="A9" i="114" s="1"/>
  <c r="AF5" i="114"/>
  <c r="AJ4" i="114" s="1"/>
  <c r="AJ7" i="114"/>
  <c r="D1" i="114" s="1"/>
  <c r="AJ1" i="115"/>
  <c r="A19" i="12"/>
  <c r="Y10" i="114" l="1"/>
  <c r="A10" i="114" s="1"/>
  <c r="Y11" i="114" s="1"/>
  <c r="A11" i="114" s="1"/>
  <c r="Y12" i="114" s="1"/>
  <c r="A12" i="114" s="1"/>
  <c r="Y13" i="114" s="1"/>
  <c r="A13" i="114" s="1"/>
  <c r="Y14" i="114" s="1"/>
  <c r="A14" i="114" s="1"/>
  <c r="Y15" i="114" s="1"/>
  <c r="A15" i="114" s="1"/>
  <c r="Y16" i="114" s="1"/>
  <c r="A16" i="114" s="1"/>
  <c r="Y17" i="114" s="1"/>
  <c r="A17" i="114" s="1"/>
  <c r="Y18" i="114" s="1"/>
  <c r="A18" i="114" s="1"/>
  <c r="Y19" i="114" s="1"/>
  <c r="A19" i="114" s="1"/>
  <c r="Y20" i="114" s="1"/>
  <c r="A20" i="114" s="1"/>
  <c r="Y21" i="114" s="1"/>
  <c r="A21" i="114" s="1"/>
  <c r="Y22" i="114" s="1"/>
  <c r="A22" i="114" s="1"/>
  <c r="Y23" i="114" s="1"/>
  <c r="A23" i="114" s="1"/>
  <c r="Y24" i="114" s="1"/>
  <c r="A24" i="114" s="1"/>
  <c r="Y25" i="114" s="1"/>
  <c r="A25" i="114" s="1"/>
  <c r="Y26" i="114" s="1"/>
  <c r="A26" i="114" s="1"/>
  <c r="Y27" i="114" s="1"/>
  <c r="A27" i="114" s="1"/>
  <c r="Y28" i="114" s="1"/>
  <c r="A28" i="114" s="1"/>
  <c r="Y29" i="114" s="1"/>
  <c r="A29" i="114" s="1"/>
  <c r="Y30" i="114" s="1"/>
  <c r="A30" i="114" s="1"/>
  <c r="Y31" i="114" s="1"/>
  <c r="A31" i="114" s="1"/>
  <c r="Y32" i="114" s="1"/>
  <c r="A32" i="114" s="1"/>
  <c r="Y33" i="114" s="1"/>
  <c r="A33" i="114" s="1"/>
  <c r="Y34" i="114" s="1"/>
  <c r="A34" i="114" s="1"/>
  <c r="Y35" i="114" s="1"/>
  <c r="A35" i="114" s="1"/>
  <c r="U21" i="12"/>
  <c r="A10" i="128"/>
  <c r="AF6" i="115"/>
  <c r="AJ3" i="115" s="1"/>
  <c r="Y9" i="115" s="1"/>
  <c r="A9" i="115" s="1"/>
  <c r="AF5" i="115"/>
  <c r="AJ4" i="115" s="1"/>
  <c r="AJ7" i="115"/>
  <c r="AJ1" i="116"/>
  <c r="A20" i="12"/>
  <c r="Y10" i="115" l="1"/>
  <c r="A10" i="115" s="1"/>
  <c r="Y11" i="115" s="1"/>
  <c r="A11" i="115" s="1"/>
  <c r="Y12" i="115" s="1"/>
  <c r="A12" i="115" s="1"/>
  <c r="Y13" i="115" s="1"/>
  <c r="A13" i="115" s="1"/>
  <c r="Y14" i="115" s="1"/>
  <c r="A14" i="115" s="1"/>
  <c r="Y15" i="115" s="1"/>
  <c r="A15" i="115" s="1"/>
  <c r="Y16" i="115" s="1"/>
  <c r="A16" i="115" s="1"/>
  <c r="Y17" i="115" s="1"/>
  <c r="A17" i="115" s="1"/>
  <c r="Y18" i="115" s="1"/>
  <c r="A18" i="115" s="1"/>
  <c r="Y19" i="115" s="1"/>
  <c r="A19" i="115" s="1"/>
  <c r="Y20" i="115" s="1"/>
  <c r="A20" i="115" s="1"/>
  <c r="Y21" i="115" s="1"/>
  <c r="A21" i="115" s="1"/>
  <c r="Y22" i="115" s="1"/>
  <c r="A22" i="115" s="1"/>
  <c r="Y23" i="115" s="1"/>
  <c r="A23" i="115" s="1"/>
  <c r="Y24" i="115" s="1"/>
  <c r="A24" i="115" s="1"/>
  <c r="Y25" i="115" s="1"/>
  <c r="A25" i="115" s="1"/>
  <c r="Y26" i="115" s="1"/>
  <c r="A26" i="115" s="1"/>
  <c r="Y27" i="115" s="1"/>
  <c r="A27" i="115" s="1"/>
  <c r="Y28" i="115" s="1"/>
  <c r="A28" i="115" s="1"/>
  <c r="Y29" i="115" s="1"/>
  <c r="A29" i="115" s="1"/>
  <c r="Y30" i="115" s="1"/>
  <c r="A30" i="115" s="1"/>
  <c r="Y31" i="115" s="1"/>
  <c r="A31" i="115" s="1"/>
  <c r="Y32" i="115" s="1"/>
  <c r="A32" i="115" s="1"/>
  <c r="Y33" i="115" s="1"/>
  <c r="A33" i="115" s="1"/>
  <c r="Y34" i="115" s="1"/>
  <c r="A34" i="115" s="1"/>
  <c r="Y35" i="115" s="1"/>
  <c r="A35" i="115" s="1"/>
  <c r="U22" i="12"/>
  <c r="A11" i="128"/>
  <c r="AF6" i="116"/>
  <c r="AJ3" i="116" s="1"/>
  <c r="Y9" i="116" s="1"/>
  <c r="A9" i="116" s="1"/>
  <c r="AF5" i="116"/>
  <c r="AJ4" i="116" s="1"/>
  <c r="D1" i="115"/>
  <c r="AJ7" i="116"/>
  <c r="AJ1" i="117"/>
  <c r="A21" i="12"/>
  <c r="D1" i="116" l="1"/>
  <c r="Y10" i="116"/>
  <c r="A10" i="116" s="1"/>
  <c r="Y11" i="116" s="1"/>
  <c r="A11" i="116" s="1"/>
  <c r="Y12" i="116" s="1"/>
  <c r="A12" i="116" s="1"/>
  <c r="Y13" i="116" s="1"/>
  <c r="A13" i="116" s="1"/>
  <c r="Y14" i="116" s="1"/>
  <c r="A14" i="116" s="1"/>
  <c r="Y15" i="116" s="1"/>
  <c r="A15" i="116" s="1"/>
  <c r="Y16" i="116" s="1"/>
  <c r="A16" i="116" s="1"/>
  <c r="Y17" i="116" s="1"/>
  <c r="A17" i="116" s="1"/>
  <c r="Y18" i="116" s="1"/>
  <c r="A18" i="116" s="1"/>
  <c r="Y19" i="116" s="1"/>
  <c r="A19" i="116" s="1"/>
  <c r="Y20" i="116" s="1"/>
  <c r="A20" i="116" s="1"/>
  <c r="Y21" i="116" s="1"/>
  <c r="A21" i="116" s="1"/>
  <c r="Y22" i="116" s="1"/>
  <c r="A22" i="116" s="1"/>
  <c r="Y23" i="116" s="1"/>
  <c r="A23" i="116" s="1"/>
  <c r="Y24" i="116" s="1"/>
  <c r="A24" i="116" s="1"/>
  <c r="Y25" i="116" s="1"/>
  <c r="A25" i="116" s="1"/>
  <c r="Y26" i="116" s="1"/>
  <c r="A26" i="116" s="1"/>
  <c r="Y27" i="116" s="1"/>
  <c r="A27" i="116" s="1"/>
  <c r="Y28" i="116" s="1"/>
  <c r="A28" i="116" s="1"/>
  <c r="Y29" i="116" s="1"/>
  <c r="A29" i="116" s="1"/>
  <c r="Y30" i="116" s="1"/>
  <c r="A30" i="116" s="1"/>
  <c r="Y31" i="116" s="1"/>
  <c r="A31" i="116" s="1"/>
  <c r="Y32" i="116" s="1"/>
  <c r="A32" i="116" s="1"/>
  <c r="Y33" i="116" s="1"/>
  <c r="A33" i="116" s="1"/>
  <c r="Y34" i="116" s="1"/>
  <c r="A34" i="116" s="1"/>
  <c r="Y35" i="116" s="1"/>
  <c r="A35" i="116" s="1"/>
  <c r="U23" i="12"/>
  <c r="A12" i="128"/>
  <c r="AF6" i="117"/>
  <c r="AJ3" i="117" s="1"/>
  <c r="Y9" i="117" s="1"/>
  <c r="A9" i="117" s="1"/>
  <c r="AF5" i="117"/>
  <c r="AJ4" i="117" s="1"/>
  <c r="AJ7" i="117"/>
  <c r="AJ1" i="119"/>
  <c r="A22" i="12"/>
  <c r="Y10" i="117" l="1"/>
  <c r="A10" i="117" s="1"/>
  <c r="Y11" i="117" s="1"/>
  <c r="A11" i="117" s="1"/>
  <c r="Y12" i="117" s="1"/>
  <c r="A12" i="117" s="1"/>
  <c r="Y13" i="117" s="1"/>
  <c r="A13" i="117" s="1"/>
  <c r="Y14" i="117" s="1"/>
  <c r="A14" i="117" s="1"/>
  <c r="Y15" i="117" s="1"/>
  <c r="A15" i="117" s="1"/>
  <c r="Y16" i="117" s="1"/>
  <c r="A16" i="117" s="1"/>
  <c r="Y17" i="117" s="1"/>
  <c r="A17" i="117" s="1"/>
  <c r="Y18" i="117" s="1"/>
  <c r="A18" i="117" s="1"/>
  <c r="Y19" i="117" s="1"/>
  <c r="A19" i="117" s="1"/>
  <c r="Y20" i="117" s="1"/>
  <c r="A20" i="117" s="1"/>
  <c r="Y21" i="117" s="1"/>
  <c r="A21" i="117" s="1"/>
  <c r="Y22" i="117" s="1"/>
  <c r="A22" i="117" s="1"/>
  <c r="Y23" i="117" s="1"/>
  <c r="A23" i="117" s="1"/>
  <c r="Y24" i="117" s="1"/>
  <c r="A24" i="117" s="1"/>
  <c r="Y25" i="117" s="1"/>
  <c r="A25" i="117" s="1"/>
  <c r="Y26" i="117" s="1"/>
  <c r="A26" i="117" s="1"/>
  <c r="Y27" i="117" s="1"/>
  <c r="A27" i="117" s="1"/>
  <c r="Y28" i="117" s="1"/>
  <c r="A28" i="117" s="1"/>
  <c r="Y29" i="117" s="1"/>
  <c r="A29" i="117" s="1"/>
  <c r="Y30" i="117" s="1"/>
  <c r="A30" i="117" s="1"/>
  <c r="Y31" i="117" s="1"/>
  <c r="A31" i="117" s="1"/>
  <c r="Y32" i="117" s="1"/>
  <c r="A32" i="117" s="1"/>
  <c r="Y33" i="117" s="1"/>
  <c r="A33" i="117" s="1"/>
  <c r="Y34" i="117" s="1"/>
  <c r="A34" i="117" s="1"/>
  <c r="Y35" i="117" s="1"/>
  <c r="A35" i="117" s="1"/>
  <c r="U24" i="12"/>
  <c r="A13" i="128"/>
  <c r="AF6" i="119"/>
  <c r="AJ3" i="119" s="1"/>
  <c r="Y9" i="119" s="1"/>
  <c r="A9" i="119" s="1"/>
  <c r="AF5" i="119"/>
  <c r="AJ4" i="119" s="1"/>
  <c r="D1" i="117"/>
  <c r="AJ7" i="119"/>
  <c r="AJ1" i="120"/>
  <c r="A23" i="12"/>
  <c r="Y10" i="119" l="1"/>
  <c r="A10" i="119" s="1"/>
  <c r="Y11" i="119" s="1"/>
  <c r="A11" i="119" s="1"/>
  <c r="Y12" i="119" s="1"/>
  <c r="A12" i="119" s="1"/>
  <c r="Y13" i="119" s="1"/>
  <c r="A13" i="119" s="1"/>
  <c r="Y14" i="119" s="1"/>
  <c r="A14" i="119" s="1"/>
  <c r="Y15" i="119" s="1"/>
  <c r="A15" i="119" s="1"/>
  <c r="Y16" i="119" s="1"/>
  <c r="A16" i="119" s="1"/>
  <c r="Y17" i="119" s="1"/>
  <c r="A17" i="119" s="1"/>
  <c r="Y18" i="119" s="1"/>
  <c r="A18" i="119" s="1"/>
  <c r="Y19" i="119" s="1"/>
  <c r="A19" i="119" s="1"/>
  <c r="Y20" i="119" s="1"/>
  <c r="A20" i="119" s="1"/>
  <c r="Y21" i="119" s="1"/>
  <c r="A21" i="119" s="1"/>
  <c r="Y22" i="119" s="1"/>
  <c r="A22" i="119" s="1"/>
  <c r="Y23" i="119" s="1"/>
  <c r="A23" i="119" s="1"/>
  <c r="Y24" i="119" s="1"/>
  <c r="A24" i="119" s="1"/>
  <c r="Y25" i="119" s="1"/>
  <c r="A25" i="119" s="1"/>
  <c r="Y26" i="119" s="1"/>
  <c r="A26" i="119" s="1"/>
  <c r="Y27" i="119" s="1"/>
  <c r="A27" i="119" s="1"/>
  <c r="Y28" i="119" s="1"/>
  <c r="A28" i="119" s="1"/>
  <c r="Y29" i="119" s="1"/>
  <c r="A29" i="119" s="1"/>
  <c r="Y30" i="119" s="1"/>
  <c r="A30" i="119" s="1"/>
  <c r="Y31" i="119" s="1"/>
  <c r="A31" i="119" s="1"/>
  <c r="Y32" i="119" s="1"/>
  <c r="A32" i="119" s="1"/>
  <c r="Y33" i="119" s="1"/>
  <c r="A33" i="119" s="1"/>
  <c r="Y34" i="119" s="1"/>
  <c r="A34" i="119" s="1"/>
  <c r="Y35" i="119" s="1"/>
  <c r="A35" i="119" s="1"/>
  <c r="U25" i="12"/>
  <c r="A14" i="128"/>
  <c r="AF6" i="120"/>
  <c r="AJ3" i="120" s="1"/>
  <c r="Y9" i="120" s="1"/>
  <c r="A9" i="120" s="1"/>
  <c r="AF5" i="120"/>
  <c r="AJ4" i="120" s="1"/>
  <c r="D1" i="119"/>
  <c r="AJ7" i="120"/>
  <c r="AJ1" i="121"/>
  <c r="A24" i="12"/>
  <c r="D1" i="120" l="1"/>
  <c r="Y10" i="120"/>
  <c r="A10" i="120" s="1"/>
  <c r="Y11" i="120" s="1"/>
  <c r="A11" i="120" s="1"/>
  <c r="Y12" i="120" s="1"/>
  <c r="A12" i="120" s="1"/>
  <c r="Y13" i="120" s="1"/>
  <c r="A13" i="120" s="1"/>
  <c r="Y14" i="120" s="1"/>
  <c r="A14" i="120" s="1"/>
  <c r="Y15" i="120" s="1"/>
  <c r="A15" i="120" s="1"/>
  <c r="Y16" i="120" s="1"/>
  <c r="A16" i="120" s="1"/>
  <c r="Y17" i="120" s="1"/>
  <c r="A17" i="120" s="1"/>
  <c r="Y18" i="120" s="1"/>
  <c r="A18" i="120" s="1"/>
  <c r="Y19" i="120" s="1"/>
  <c r="A19" i="120" s="1"/>
  <c r="Y20" i="120" s="1"/>
  <c r="A20" i="120" s="1"/>
  <c r="Y21" i="120" s="1"/>
  <c r="A21" i="120" s="1"/>
  <c r="Y22" i="120" s="1"/>
  <c r="A22" i="120" s="1"/>
  <c r="Y23" i="120" s="1"/>
  <c r="A23" i="120" s="1"/>
  <c r="Y24" i="120" s="1"/>
  <c r="A24" i="120" s="1"/>
  <c r="Y25" i="120" s="1"/>
  <c r="A25" i="120" s="1"/>
  <c r="Y26" i="120" s="1"/>
  <c r="A26" i="120" s="1"/>
  <c r="Y27" i="120" s="1"/>
  <c r="A27" i="120" s="1"/>
  <c r="Y28" i="120" s="1"/>
  <c r="A28" i="120" s="1"/>
  <c r="Y29" i="120" s="1"/>
  <c r="A29" i="120" s="1"/>
  <c r="Y30" i="120" s="1"/>
  <c r="A30" i="120" s="1"/>
  <c r="Y31" i="120" s="1"/>
  <c r="A31" i="120" s="1"/>
  <c r="Y32" i="120" s="1"/>
  <c r="A32" i="120" s="1"/>
  <c r="Y33" i="120" s="1"/>
  <c r="A33" i="120" s="1"/>
  <c r="Y34" i="120" s="1"/>
  <c r="A34" i="120" s="1"/>
  <c r="Y35" i="120" s="1"/>
  <c r="A35" i="120" s="1"/>
  <c r="U26" i="12"/>
  <c r="A15" i="128"/>
  <c r="AF6" i="121"/>
  <c r="AJ3" i="121" s="1"/>
  <c r="Y9" i="121" s="1"/>
  <c r="A9" i="121" s="1"/>
  <c r="AF5" i="121"/>
  <c r="AJ4" i="121" s="1"/>
  <c r="AJ7" i="121"/>
  <c r="AJ1" i="122"/>
  <c r="A25" i="12"/>
  <c r="Y10" i="121" l="1"/>
  <c r="A10" i="121" s="1"/>
  <c r="Y11" i="121" s="1"/>
  <c r="A11" i="121" s="1"/>
  <c r="Y12" i="121" s="1"/>
  <c r="A12" i="121" s="1"/>
  <c r="Y13" i="121" s="1"/>
  <c r="A13" i="121" s="1"/>
  <c r="Y14" i="121" s="1"/>
  <c r="A14" i="121" s="1"/>
  <c r="Y15" i="121" s="1"/>
  <c r="A15" i="121" s="1"/>
  <c r="Y16" i="121" s="1"/>
  <c r="A16" i="121" s="1"/>
  <c r="Y17" i="121" s="1"/>
  <c r="A17" i="121" s="1"/>
  <c r="Y18" i="121" s="1"/>
  <c r="A18" i="121" s="1"/>
  <c r="Y19" i="121" s="1"/>
  <c r="A19" i="121" s="1"/>
  <c r="Y20" i="121" s="1"/>
  <c r="A20" i="121" s="1"/>
  <c r="Y21" i="121" s="1"/>
  <c r="A21" i="121" s="1"/>
  <c r="Y22" i="121" s="1"/>
  <c r="A22" i="121" s="1"/>
  <c r="Y23" i="121" s="1"/>
  <c r="A23" i="121" s="1"/>
  <c r="Y24" i="121" s="1"/>
  <c r="A24" i="121" s="1"/>
  <c r="Y25" i="121" s="1"/>
  <c r="A25" i="121" s="1"/>
  <c r="Y26" i="121" s="1"/>
  <c r="A26" i="121" s="1"/>
  <c r="Y27" i="121" s="1"/>
  <c r="A27" i="121" s="1"/>
  <c r="Y28" i="121" s="1"/>
  <c r="A28" i="121" s="1"/>
  <c r="Y29" i="121" s="1"/>
  <c r="A29" i="121" s="1"/>
  <c r="Y30" i="121" s="1"/>
  <c r="A30" i="121" s="1"/>
  <c r="Y31" i="121" s="1"/>
  <c r="A31" i="121" s="1"/>
  <c r="Y32" i="121" s="1"/>
  <c r="A32" i="121" s="1"/>
  <c r="Y33" i="121" s="1"/>
  <c r="A33" i="121" s="1"/>
  <c r="Y34" i="121" s="1"/>
  <c r="A34" i="121" s="1"/>
  <c r="Y35" i="121" s="1"/>
  <c r="A35" i="121" s="1"/>
  <c r="U27" i="12"/>
  <c r="A16" i="128"/>
  <c r="AF6" i="122"/>
  <c r="AJ3" i="122" s="1"/>
  <c r="Y9" i="122" s="1"/>
  <c r="A9" i="122" s="1"/>
  <c r="AF5" i="122"/>
  <c r="AJ4" i="122" s="1"/>
  <c r="D1" i="121"/>
  <c r="AJ7" i="122"/>
  <c r="AJ1" i="123"/>
  <c r="A26" i="12"/>
  <c r="D1" i="122" l="1"/>
  <c r="Y10" i="122"/>
  <c r="A10" i="122" s="1"/>
  <c r="Y11" i="122" s="1"/>
  <c r="A11" i="122" s="1"/>
  <c r="Y12" i="122" s="1"/>
  <c r="A12" i="122" s="1"/>
  <c r="Y13" i="122" s="1"/>
  <c r="A13" i="122" s="1"/>
  <c r="Y14" i="122" s="1"/>
  <c r="A14" i="122" s="1"/>
  <c r="Y15" i="122" s="1"/>
  <c r="A15" i="122" s="1"/>
  <c r="Y16" i="122" s="1"/>
  <c r="A16" i="122" s="1"/>
  <c r="Y17" i="122" s="1"/>
  <c r="A17" i="122" s="1"/>
  <c r="Y18" i="122" s="1"/>
  <c r="A18" i="122" s="1"/>
  <c r="Y19" i="122" s="1"/>
  <c r="A19" i="122" s="1"/>
  <c r="Y20" i="122" s="1"/>
  <c r="A20" i="122" s="1"/>
  <c r="Y21" i="122" s="1"/>
  <c r="A21" i="122" s="1"/>
  <c r="Y22" i="122" s="1"/>
  <c r="A22" i="122" s="1"/>
  <c r="Y23" i="122" s="1"/>
  <c r="A23" i="122" s="1"/>
  <c r="Y24" i="122" s="1"/>
  <c r="A24" i="122" s="1"/>
  <c r="Y25" i="122" s="1"/>
  <c r="A25" i="122" s="1"/>
  <c r="Y26" i="122" s="1"/>
  <c r="A26" i="122" s="1"/>
  <c r="Y27" i="122" s="1"/>
  <c r="A27" i="122" s="1"/>
  <c r="Y28" i="122" s="1"/>
  <c r="A28" i="122" s="1"/>
  <c r="Y29" i="122" s="1"/>
  <c r="A29" i="122" s="1"/>
  <c r="Y30" i="122" s="1"/>
  <c r="A30" i="122" s="1"/>
  <c r="Y31" i="122" s="1"/>
  <c r="A31" i="122" s="1"/>
  <c r="Y32" i="122" s="1"/>
  <c r="A32" i="122" s="1"/>
  <c r="Y33" i="122" s="1"/>
  <c r="A33" i="122" s="1"/>
  <c r="Y34" i="122" s="1"/>
  <c r="A34" i="122" s="1"/>
  <c r="Y35" i="122" s="1"/>
  <c r="A35" i="122" s="1"/>
  <c r="U28" i="12"/>
  <c r="A17" i="128"/>
  <c r="AF6" i="123"/>
  <c r="AJ3" i="123" s="1"/>
  <c r="Y9" i="123" s="1"/>
  <c r="A9" i="123" s="1"/>
  <c r="AF5" i="123"/>
  <c r="AJ4" i="123" s="1"/>
  <c r="AJ7" i="123"/>
  <c r="AJ1" i="124"/>
  <c r="A27" i="12"/>
  <c r="A18" i="128" l="1"/>
  <c r="AJ1" i="131"/>
  <c r="D1" i="123"/>
  <c r="Y10" i="123"/>
  <c r="A10" i="123" s="1"/>
  <c r="Y11" i="123" s="1"/>
  <c r="A11" i="123" s="1"/>
  <c r="Y12" i="123" s="1"/>
  <c r="A12" i="123" s="1"/>
  <c r="Y13" i="123" s="1"/>
  <c r="A13" i="123" s="1"/>
  <c r="Y14" i="123" s="1"/>
  <c r="A14" i="123" s="1"/>
  <c r="Y15" i="123" s="1"/>
  <c r="A15" i="123" s="1"/>
  <c r="Y16" i="123" s="1"/>
  <c r="A16" i="123" s="1"/>
  <c r="Y17" i="123" s="1"/>
  <c r="A17" i="123" s="1"/>
  <c r="Y18" i="123" s="1"/>
  <c r="A18" i="123" s="1"/>
  <c r="Y19" i="123" s="1"/>
  <c r="A19" i="123" s="1"/>
  <c r="Y20" i="123" s="1"/>
  <c r="A20" i="123" s="1"/>
  <c r="Y21" i="123" s="1"/>
  <c r="A21" i="123" s="1"/>
  <c r="Y22" i="123" s="1"/>
  <c r="A22" i="123" s="1"/>
  <c r="Y23" i="123" s="1"/>
  <c r="A23" i="123" s="1"/>
  <c r="Y24" i="123" s="1"/>
  <c r="A24" i="123" s="1"/>
  <c r="Y25" i="123" s="1"/>
  <c r="A25" i="123" s="1"/>
  <c r="Y26" i="123" s="1"/>
  <c r="A26" i="123" s="1"/>
  <c r="Y27" i="123" s="1"/>
  <c r="A27" i="123" s="1"/>
  <c r="Y28" i="123" s="1"/>
  <c r="A28" i="123" s="1"/>
  <c r="Y29" i="123" s="1"/>
  <c r="A29" i="123" s="1"/>
  <c r="Y30" i="123" s="1"/>
  <c r="A30" i="123" s="1"/>
  <c r="Y31" i="123" s="1"/>
  <c r="A31" i="123" s="1"/>
  <c r="Y32" i="123" s="1"/>
  <c r="A32" i="123" s="1"/>
  <c r="Y33" i="123" s="1"/>
  <c r="A33" i="123" s="1"/>
  <c r="Y34" i="123" s="1"/>
  <c r="A34" i="123" s="1"/>
  <c r="Y35" i="123" s="1"/>
  <c r="A35" i="123" s="1"/>
  <c r="AF6" i="124"/>
  <c r="AJ3" i="124" s="1"/>
  <c r="Y9" i="124" s="1"/>
  <c r="A9" i="124" s="1"/>
  <c r="AF5" i="124"/>
  <c r="AJ4" i="124" s="1"/>
  <c r="AJ7" i="124"/>
  <c r="AJ1" i="125"/>
  <c r="A28" i="12"/>
  <c r="A19" i="128" l="1"/>
  <c r="AJ7" i="131"/>
  <c r="D1" i="131" s="1"/>
  <c r="AF5" i="131"/>
  <c r="AJ4" i="131" s="1"/>
  <c r="AF6" i="131"/>
  <c r="AJ3" i="131" s="1"/>
  <c r="Y9" i="131" s="1"/>
  <c r="A9" i="131" s="1"/>
  <c r="Y10" i="124"/>
  <c r="A10" i="124" s="1"/>
  <c r="Y11" i="124" s="1"/>
  <c r="A11" i="124" s="1"/>
  <c r="Y12" i="124" s="1"/>
  <c r="A12" i="124" s="1"/>
  <c r="Y13" i="124" s="1"/>
  <c r="A13" i="124" s="1"/>
  <c r="Y14" i="124" s="1"/>
  <c r="A14" i="124" s="1"/>
  <c r="Y15" i="124" s="1"/>
  <c r="A15" i="124" s="1"/>
  <c r="Y16" i="124" s="1"/>
  <c r="A16" i="124" s="1"/>
  <c r="Y17" i="124" s="1"/>
  <c r="A17" i="124" s="1"/>
  <c r="Y18" i="124" s="1"/>
  <c r="A18" i="124" s="1"/>
  <c r="Y19" i="124" s="1"/>
  <c r="A19" i="124" s="1"/>
  <c r="Y20" i="124" s="1"/>
  <c r="A20" i="124" s="1"/>
  <c r="Y21" i="124" s="1"/>
  <c r="A21" i="124" s="1"/>
  <c r="Y22" i="124" s="1"/>
  <c r="A22" i="124" s="1"/>
  <c r="Y23" i="124" s="1"/>
  <c r="A23" i="124" s="1"/>
  <c r="Y24" i="124" s="1"/>
  <c r="A24" i="124" s="1"/>
  <c r="Y25" i="124" s="1"/>
  <c r="A25" i="124" s="1"/>
  <c r="Y26" i="124" s="1"/>
  <c r="A26" i="124" s="1"/>
  <c r="Y27" i="124" s="1"/>
  <c r="A27" i="124" s="1"/>
  <c r="Y28" i="124" s="1"/>
  <c r="A28" i="124" s="1"/>
  <c r="Y29" i="124" s="1"/>
  <c r="A29" i="124" s="1"/>
  <c r="Y30" i="124" s="1"/>
  <c r="A30" i="124" s="1"/>
  <c r="Y31" i="124" s="1"/>
  <c r="A31" i="124" s="1"/>
  <c r="Y32" i="124" s="1"/>
  <c r="A32" i="124" s="1"/>
  <c r="Y33" i="124" s="1"/>
  <c r="A33" i="124" s="1"/>
  <c r="Y34" i="124" s="1"/>
  <c r="A34" i="124" s="1"/>
  <c r="Y35" i="124" s="1"/>
  <c r="A35" i="124" s="1"/>
  <c r="AF5" i="125"/>
  <c r="AJ4" i="125" s="1"/>
  <c r="AF6" i="125"/>
  <c r="AJ3" i="125" s="1"/>
  <c r="Y9" i="125" s="1"/>
  <c r="A9" i="125" s="1"/>
  <c r="D1" i="124"/>
  <c r="AJ7" i="125"/>
  <c r="Y10" i="131" l="1"/>
  <c r="A10" i="131" s="1"/>
  <c r="Y11" i="131" s="1"/>
  <c r="A11" i="131" s="1"/>
  <c r="Y12" i="131" s="1"/>
  <c r="A12" i="131" s="1"/>
  <c r="Y13" i="131" s="1"/>
  <c r="A13" i="131" s="1"/>
  <c r="Y14" i="131" s="1"/>
  <c r="A14" i="131" s="1"/>
  <c r="Y15" i="131" s="1"/>
  <c r="A15" i="131" s="1"/>
  <c r="Y16" i="131" s="1"/>
  <c r="A16" i="131" s="1"/>
  <c r="Y17" i="131" s="1"/>
  <c r="A17" i="131" s="1"/>
  <c r="Y18" i="131" s="1"/>
  <c r="A18" i="131" s="1"/>
  <c r="Y19" i="131" s="1"/>
  <c r="A19" i="131" s="1"/>
  <c r="Y20" i="131" s="1"/>
  <c r="A20" i="131" s="1"/>
  <c r="Y21" i="131" s="1"/>
  <c r="A21" i="131" s="1"/>
  <c r="Y22" i="131" s="1"/>
  <c r="A22" i="131" s="1"/>
  <c r="Y23" i="131" s="1"/>
  <c r="A23" i="131" s="1"/>
  <c r="Y24" i="131" s="1"/>
  <c r="A24" i="131" s="1"/>
  <c r="Y25" i="131" s="1"/>
  <c r="A25" i="131" s="1"/>
  <c r="Y26" i="131" s="1"/>
  <c r="A26" i="131" s="1"/>
  <c r="Y27" i="131" s="1"/>
  <c r="A27" i="131" s="1"/>
  <c r="Y28" i="131" s="1"/>
  <c r="A28" i="131" s="1"/>
  <c r="Y29" i="131" s="1"/>
  <c r="A29" i="131" s="1"/>
  <c r="Y30" i="131" s="1"/>
  <c r="A30" i="131" s="1"/>
  <c r="Y31" i="131" s="1"/>
  <c r="A31" i="131" s="1"/>
  <c r="Y32" i="131" s="1"/>
  <c r="A32" i="131" s="1"/>
  <c r="Y33" i="131" s="1"/>
  <c r="A33" i="131" s="1"/>
  <c r="Y34" i="131" s="1"/>
  <c r="A34" i="131" s="1"/>
  <c r="Y35" i="131" s="1"/>
  <c r="A35" i="131" s="1"/>
  <c r="D1" i="125"/>
  <c r="Y10" i="125"/>
  <c r="A10" i="125" s="1"/>
  <c r="Y11" i="125" s="1"/>
  <c r="A11" i="125" s="1"/>
  <c r="Y12" i="125" s="1"/>
  <c r="A12" i="125" s="1"/>
  <c r="Y13" i="125" s="1"/>
  <c r="A13" i="125" s="1"/>
  <c r="Y14" i="125" s="1"/>
  <c r="A14" i="125" s="1"/>
  <c r="Y15" i="125" s="1"/>
  <c r="A15" i="125" s="1"/>
  <c r="Y16" i="125" s="1"/>
  <c r="A16" i="125" s="1"/>
  <c r="Y17" i="125" s="1"/>
  <c r="A17" i="125" s="1"/>
  <c r="Y18" i="125" s="1"/>
  <c r="A18" i="125" s="1"/>
  <c r="Y19" i="125" s="1"/>
  <c r="A19" i="125" s="1"/>
  <c r="Y20" i="125" s="1"/>
  <c r="A20" i="125" s="1"/>
  <c r="Y21" i="125" s="1"/>
  <c r="A21" i="125" s="1"/>
  <c r="Y22" i="125" s="1"/>
  <c r="A22" i="125" s="1"/>
  <c r="Y23" i="125" s="1"/>
  <c r="A23" i="125" s="1"/>
  <c r="Y24" i="125" s="1"/>
  <c r="A24" i="125" s="1"/>
  <c r="Y25" i="125" s="1"/>
  <c r="A25" i="125" s="1"/>
  <c r="Y26" i="125" s="1"/>
  <c r="A26" i="125" s="1"/>
  <c r="Y27" i="125" s="1"/>
  <c r="A27" i="125" s="1"/>
  <c r="Y28" i="125" s="1"/>
  <c r="A28" i="125" s="1"/>
  <c r="Y29" i="125" s="1"/>
  <c r="A29" i="125" s="1"/>
  <c r="Y30" i="125" s="1"/>
  <c r="A30" i="125" s="1"/>
  <c r="Y31" i="125" s="1"/>
  <c r="A31" i="125" s="1"/>
  <c r="Y32" i="125" s="1"/>
  <c r="A32" i="125" s="1"/>
  <c r="Y33" i="125" s="1"/>
  <c r="A33" i="125" s="1"/>
  <c r="Y34" i="125" s="1"/>
  <c r="A34" i="125" s="1"/>
  <c r="Y35" i="125" s="1"/>
  <c r="A35" i="125" s="1"/>
</calcChain>
</file>

<file path=xl/comments1.xml><?xml version="1.0" encoding="utf-8"?>
<comments xmlns="http://schemas.openxmlformats.org/spreadsheetml/2006/main">
  <authors>
    <author>作成者</author>
  </authors>
  <commentList>
    <comment ref="D5" authorId="0" shapeId="0">
      <text>
        <r>
          <rPr>
            <b/>
            <sz val="9"/>
            <color indexed="81"/>
            <rFont val="MS P ゴシック"/>
            <family val="3"/>
            <charset val="128"/>
          </rPr>
          <t>初期条件設定表に入力して下さい</t>
        </r>
      </text>
    </comment>
    <comment ref="D6" authorId="0" shapeId="0">
      <text>
        <r>
          <rPr>
            <b/>
            <sz val="9"/>
            <color indexed="81"/>
            <rFont val="MS P ゴシック"/>
            <family val="3"/>
            <charset val="128"/>
          </rPr>
          <t>初期条件設定表に入力して下さい</t>
        </r>
      </text>
    </comment>
    <comment ref="G17" authorId="0" shapeId="0">
      <text>
        <r>
          <rPr>
            <b/>
            <sz val="9"/>
            <color indexed="81"/>
            <rFont val="MS P ゴシック"/>
            <family val="3"/>
            <charset val="128"/>
          </rPr>
          <t>報告対象期間のすべての黄色セルに総支給額を直接入力して下さい。
※賞与、旅費交通費、立替金の精算などは除く</t>
        </r>
      </text>
    </comment>
    <comment ref="J17" authorId="0" shapeId="0">
      <text>
        <r>
          <rPr>
            <b/>
            <sz val="9"/>
            <color indexed="81"/>
            <rFont val="MS P ゴシック"/>
            <family val="3"/>
            <charset val="128"/>
          </rPr>
          <t>従事時間は、各月の人件費個別明細表の合計時間が自動的に入ります。</t>
        </r>
      </text>
    </comment>
  </commentList>
</comments>
</file>

<file path=xl/sharedStrings.xml><?xml version="1.0" encoding="utf-8"?>
<sst xmlns="http://schemas.openxmlformats.org/spreadsheetml/2006/main" count="4931" uniqueCount="219">
  <si>
    <t>円</t>
    <rPh sb="0" eb="1">
      <t>エン</t>
    </rPh>
    <phoneticPr fontId="3"/>
  </si>
  <si>
    <t>時間</t>
    <rPh sb="0" eb="2">
      <t>ジカン</t>
    </rPh>
    <phoneticPr fontId="3"/>
  </si>
  <si>
    <t>従事者氏名：</t>
    <rPh sb="0" eb="3">
      <t>ジュウジシャ</t>
    </rPh>
    <rPh sb="3" eb="5">
      <t>シメイ</t>
    </rPh>
    <phoneticPr fontId="3"/>
  </si>
  <si>
    <t>～</t>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</si>
  <si>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</si>
  <si>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</si>
  <si>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</si>
  <si>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</si>
  <si>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</si>
  <si>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</si>
  <si>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</si>
  <si>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</si>
  <si>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</si>
  <si>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</si>
  <si>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</si>
  <si>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</si>
  <si>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</si>
  <si>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</si>
  <si>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</si>
  <si>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報酬月額（給与等）</t>
    <rPh sb="0" eb="2">
      <t>ホウシュウ</t>
    </rPh>
    <rPh sb="2" eb="4">
      <t>ゲツガク</t>
    </rPh>
    <rPh sb="5" eb="7">
      <t>キュウヨ</t>
    </rPh>
    <rPh sb="7" eb="8">
      <t>トウ</t>
    </rPh>
    <phoneticPr fontId="3"/>
  </si>
  <si>
    <t>人件費単価（時給）</t>
    <phoneticPr fontId="3"/>
  </si>
  <si>
    <t>月</t>
    <rPh sb="0" eb="1">
      <t>ガツ</t>
    </rPh>
    <phoneticPr fontId="3"/>
  </si>
  <si>
    <t>円以上</t>
  </si>
  <si>
    <t>円未満</t>
  </si>
  <si>
    <t>単位：円</t>
  </si>
  <si>
    <t>～</t>
  </si>
  <si>
    <t>合計</t>
    <rPh sb="0" eb="2">
      <t>ゴウケイ</t>
    </rPh>
    <phoneticPr fontId="3"/>
  </si>
  <si>
    <t>氏名</t>
    <rPh sb="0" eb="2">
      <t>シメイ</t>
    </rPh>
    <phoneticPr fontId="3"/>
  </si>
  <si>
    <t>会社名</t>
    <rPh sb="0" eb="3">
      <t>カイシャメイ</t>
    </rPh>
    <phoneticPr fontId="3"/>
  </si>
  <si>
    <t>従事者印</t>
    <rPh sb="0" eb="3">
      <t>ジュウジシャ</t>
    </rPh>
    <rPh sb="3" eb="4">
      <t>イン</t>
    </rPh>
    <phoneticPr fontId="3"/>
  </si>
  <si>
    <t>時間</t>
    <phoneticPr fontId="3"/>
  </si>
  <si>
    <t>分</t>
    <rPh sb="0" eb="1">
      <t>フン</t>
    </rPh>
    <phoneticPr fontId="3"/>
  </si>
  <si>
    <t>：</t>
    <phoneticPr fontId="3"/>
  </si>
  <si>
    <t>月合計</t>
    <rPh sb="0" eb="1">
      <t>ツキ</t>
    </rPh>
    <rPh sb="1" eb="3">
      <t>ゴウケイ</t>
    </rPh>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</si>
  <si>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</si>
  <si>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</si>
  <si>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昼休み</t>
    <rPh sb="0" eb="2">
      <t>ヒルヤス</t>
    </rPh>
    <phoneticPr fontId="3"/>
  </si>
  <si>
    <t>月締日</t>
    <rPh sb="0" eb="1">
      <t>ツキ</t>
    </rPh>
    <rPh sb="1" eb="2">
      <t>シ</t>
    </rPh>
    <rPh sb="2" eb="3">
      <t>ヒ</t>
    </rPh>
    <phoneticPr fontId="3"/>
  </si>
  <si>
    <t>日</t>
    <rPh sb="0" eb="1">
      <t>ニチ</t>
    </rPh>
    <phoneticPr fontId="3"/>
  </si>
  <si>
    <t>始業時刻</t>
    <rPh sb="0" eb="2">
      <t>シギョウ</t>
    </rPh>
    <rPh sb="2" eb="4">
      <t>ジコク</t>
    </rPh>
    <phoneticPr fontId="3"/>
  </si>
  <si>
    <t>昼食開始</t>
    <rPh sb="0" eb="2">
      <t>チュウショク</t>
    </rPh>
    <rPh sb="2" eb="4">
      <t>カイシ</t>
    </rPh>
    <phoneticPr fontId="3"/>
  </si>
  <si>
    <t>終業時刻</t>
    <rPh sb="0" eb="1">
      <t>オ</t>
    </rPh>
    <rPh sb="1" eb="2">
      <t>ギョウ</t>
    </rPh>
    <rPh sb="2" eb="4">
      <t>ジコク</t>
    </rPh>
    <phoneticPr fontId="3"/>
  </si>
  <si>
    <t>月締め日</t>
    <rPh sb="0" eb="1">
      <t>ツキ</t>
    </rPh>
    <rPh sb="1" eb="2">
      <t>シ</t>
    </rPh>
    <rPh sb="3" eb="4">
      <t>ヒ</t>
    </rPh>
    <phoneticPr fontId="3"/>
  </si>
  <si>
    <t>シート名</t>
    <rPh sb="3" eb="4">
      <t>メイ</t>
    </rPh>
    <phoneticPr fontId="3"/>
  </si>
  <si>
    <t>始/終業</t>
    <rPh sb="0" eb="1">
      <t>ハジメ</t>
    </rPh>
    <rPh sb="2" eb="4">
      <t>シュウギョウ</t>
    </rPh>
    <phoneticPr fontId="3"/>
  </si>
  <si>
    <t>(b)</t>
  </si>
  <si>
    <t>(d)</t>
  </si>
  <si>
    <t>(c)</t>
  </si>
  <si>
    <t>(e)</t>
  </si>
  <si>
    <t>(f)</t>
  </si>
  <si>
    <t>(g)</t>
  </si>
  <si>
    <t>昼休み</t>
    <rPh sb="0" eb="1">
      <t>ヒル</t>
    </rPh>
    <rPh sb="1" eb="2">
      <t>ヤス</t>
    </rPh>
    <phoneticPr fontId="3"/>
  </si>
  <si>
    <t>在籍時間</t>
    <rPh sb="0" eb="2">
      <t>ザイセキ</t>
    </rPh>
    <rPh sb="2" eb="4">
      <t>ジカン</t>
    </rPh>
    <phoneticPr fontId="3"/>
  </si>
  <si>
    <t>早朝時間外</t>
    <rPh sb="0" eb="1">
      <t>ハヤ</t>
    </rPh>
    <rPh sb="1" eb="2">
      <t>アサ</t>
    </rPh>
    <rPh sb="2" eb="5">
      <t>ジカンガイ</t>
    </rPh>
    <phoneticPr fontId="3"/>
  </si>
  <si>
    <t>夕方時間外</t>
    <rPh sb="0" eb="1">
      <t>ユウ</t>
    </rPh>
    <rPh sb="2" eb="5">
      <t>ジカンガイ</t>
    </rPh>
    <phoneticPr fontId="3"/>
  </si>
  <si>
    <t>休憩残業時間合計</t>
    <rPh sb="0" eb="2">
      <t>キュウケイ</t>
    </rPh>
    <rPh sb="2" eb="4">
      <t>ザンギョウ</t>
    </rPh>
    <rPh sb="4" eb="6">
      <t>ジカン</t>
    </rPh>
    <rPh sb="6" eb="8">
      <t>ゴウケイ</t>
    </rPh>
    <phoneticPr fontId="3"/>
  </si>
  <si>
    <t>一日の始・終業時刻と休憩の時間割</t>
    <rPh sb="0" eb="2">
      <t>イチニチ</t>
    </rPh>
    <rPh sb="3" eb="4">
      <t>ハジ</t>
    </rPh>
    <rPh sb="5" eb="6">
      <t>オ</t>
    </rPh>
    <rPh sb="7" eb="9">
      <t>ジコク</t>
    </rPh>
    <rPh sb="10" eb="12">
      <t>キュウケイ</t>
    </rPh>
    <rPh sb="13" eb="16">
      <t>ジカンワリ</t>
    </rPh>
    <phoneticPr fontId="3"/>
  </si>
  <si>
    <t>休日曜日</t>
    <rPh sb="0" eb="2">
      <t>キュウジツ</t>
    </rPh>
    <rPh sb="2" eb="4">
      <t>ヨウビ</t>
    </rPh>
    <phoneticPr fontId="3"/>
  </si>
  <si>
    <t>月初日</t>
    <rPh sb="0" eb="1">
      <t>ツキ</t>
    </rPh>
    <rPh sb="1" eb="3">
      <t>ショニチ</t>
    </rPh>
    <phoneticPr fontId="3"/>
  </si>
  <si>
    <t>：</t>
  </si>
  <si>
    <t>（ｈ）</t>
    <phoneticPr fontId="3"/>
  </si>
  <si>
    <t>(i)</t>
    <phoneticPr fontId="3"/>
  </si>
  <si>
    <t>(j)</t>
    <phoneticPr fontId="3"/>
  </si>
  <si>
    <t>　例)　「15」とか「20」 とか「末」(月末締の場合)</t>
    <rPh sb="1" eb="2">
      <t>レイ</t>
    </rPh>
    <rPh sb="18" eb="19">
      <t>スエ</t>
    </rPh>
    <rPh sb="21" eb="23">
      <t>ゲツマツ</t>
    </rPh>
    <rPh sb="23" eb="24">
      <t>シ</t>
    </rPh>
    <rPh sb="25" eb="27">
      <t>バアイ</t>
    </rPh>
    <phoneticPr fontId="3"/>
  </si>
  <si>
    <t>時間</t>
  </si>
  <si>
    <t>給与計算締め日の指定</t>
    <rPh sb="0" eb="2">
      <t>キュウヨ</t>
    </rPh>
    <rPh sb="2" eb="4">
      <t>ケイサン</t>
    </rPh>
    <rPh sb="4" eb="5">
      <t>シ</t>
    </rPh>
    <rPh sb="6" eb="7">
      <t>ヒ</t>
    </rPh>
    <rPh sb="8" eb="10">
      <t>シテイ</t>
    </rPh>
    <phoneticPr fontId="3"/>
  </si>
  <si>
    <t>月</t>
    <rPh sb="0" eb="1">
      <t>ゲツ</t>
    </rPh>
    <phoneticPr fontId="3"/>
  </si>
  <si>
    <t>水</t>
    <rPh sb="0" eb="1">
      <t>スイ</t>
    </rPh>
    <phoneticPr fontId="3"/>
  </si>
  <si>
    <t>木</t>
    <rPh sb="0" eb="1">
      <t>モク</t>
    </rPh>
    <phoneticPr fontId="3"/>
  </si>
  <si>
    <t>金</t>
    <rPh sb="0" eb="1">
      <t>キン</t>
    </rPh>
    <phoneticPr fontId="3"/>
  </si>
  <si>
    <t>土</t>
    <rPh sb="0" eb="1">
      <t>ド</t>
    </rPh>
    <phoneticPr fontId="3"/>
  </si>
  <si>
    <t>休日１</t>
    <rPh sb="0" eb="2">
      <t>キュウジツ</t>
    </rPh>
    <phoneticPr fontId="3"/>
  </si>
  <si>
    <t>休日２</t>
    <rPh sb="0" eb="2">
      <t>キュウジツ</t>
    </rPh>
    <phoneticPr fontId="3"/>
  </si>
  <si>
    <t>休日３</t>
    <phoneticPr fontId="3"/>
  </si>
  <si>
    <t>火</t>
    <rPh sb="0" eb="1">
      <t>カ</t>
    </rPh>
    <phoneticPr fontId="3"/>
  </si>
  <si>
    <t>　例） 土 ←日～土のうち毎週休みの曜日を指定する</t>
    <rPh sb="1" eb="2">
      <t>レイ</t>
    </rPh>
    <rPh sb="4" eb="5">
      <t>ツチ</t>
    </rPh>
    <rPh sb="7" eb="8">
      <t>ニチ</t>
    </rPh>
    <rPh sb="9" eb="10">
      <t>ド</t>
    </rPh>
    <rPh sb="13" eb="15">
      <t>マイシュウ</t>
    </rPh>
    <rPh sb="15" eb="16">
      <t>ヤス</t>
    </rPh>
    <rPh sb="18" eb="20">
      <t>ヨウビ</t>
    </rPh>
    <rPh sb="21" eb="23">
      <t>シテイ</t>
    </rPh>
    <phoneticPr fontId="3"/>
  </si>
  <si>
    <t>休日結合</t>
    <rPh sb="0" eb="2">
      <t>キュウジツ</t>
    </rPh>
    <rPh sb="2" eb="4">
      <t>ケツゴウ</t>
    </rPh>
    <phoneticPr fontId="3"/>
  </si>
  <si>
    <t>休日数</t>
    <rPh sb="0" eb="2">
      <t>キュウジツ</t>
    </rPh>
    <rPh sb="2" eb="3">
      <t>カズ</t>
    </rPh>
    <phoneticPr fontId="3"/>
  </si>
  <si>
    <t>仮文字列</t>
    <rPh sb="0" eb="1">
      <t>カリ</t>
    </rPh>
    <rPh sb="1" eb="3">
      <t>モジ</t>
    </rPh>
    <rPh sb="3" eb="4">
      <t>レツ</t>
    </rPh>
    <phoneticPr fontId="3"/>
  </si>
  <si>
    <t>月締日</t>
    <rPh sb="0" eb="1">
      <t>ツキ</t>
    </rPh>
    <rPh sb="1" eb="3">
      <t>シメビ</t>
    </rPh>
    <phoneticPr fontId="3"/>
  </si>
  <si>
    <t>入力制限リストなど（変更しないこと）</t>
    <rPh sb="0" eb="2">
      <t>ニュウリョク</t>
    </rPh>
    <rPh sb="2" eb="4">
      <t>セイゲン</t>
    </rPh>
    <rPh sb="10" eb="12">
      <t>ヘンコウ</t>
    </rPh>
    <phoneticPr fontId="3"/>
  </si>
  <si>
    <t>締め日</t>
    <rPh sb="0" eb="1">
      <t>シ</t>
    </rPh>
    <rPh sb="2" eb="3">
      <t>ヒ</t>
    </rPh>
    <phoneticPr fontId="3"/>
  </si>
  <si>
    <t>曜日選択</t>
    <rPh sb="0" eb="2">
      <t>ヨウビ</t>
    </rPh>
    <rPh sb="2" eb="4">
      <t>センタク</t>
    </rPh>
    <phoneticPr fontId="3"/>
  </si>
  <si>
    <t>分</t>
  </si>
  <si>
    <t>円</t>
  </si>
  <si>
    <t>標準休日の曜日の指定</t>
    <rPh sb="0" eb="2">
      <t>ヒョウジュン</t>
    </rPh>
    <rPh sb="2" eb="4">
      <t>テイキュウビ</t>
    </rPh>
    <rPh sb="5" eb="7">
      <t>ヨウビ</t>
    </rPh>
    <rPh sb="8" eb="10">
      <t>シテイ</t>
    </rPh>
    <phoneticPr fontId="3"/>
  </si>
  <si>
    <t>　例） 月 ←休日1, 休日2とは別の曜日を指定する。</t>
    <rPh sb="1" eb="2">
      <t>レイ</t>
    </rPh>
    <rPh sb="4" eb="5">
      <t>ゲツ</t>
    </rPh>
    <rPh sb="7" eb="9">
      <t>キュウジツ</t>
    </rPh>
    <rPh sb="12" eb="14">
      <t>キュウジツ</t>
    </rPh>
    <rPh sb="17" eb="18">
      <t>ベツ</t>
    </rPh>
    <rPh sb="19" eb="21">
      <t>ヨウビ</t>
    </rPh>
    <rPh sb="22" eb="24">
      <t>シテイ</t>
    </rPh>
    <phoneticPr fontId="3"/>
  </si>
  <si>
    <t>　例） 日 ←上記休日1とは別の毎週休みの曜日を指定する</t>
    <rPh sb="1" eb="2">
      <t>レイ</t>
    </rPh>
    <rPh sb="4" eb="5">
      <t>ニチ</t>
    </rPh>
    <rPh sb="7" eb="9">
      <t>ジョウキ</t>
    </rPh>
    <rPh sb="9" eb="11">
      <t>キュウジツ</t>
    </rPh>
    <rPh sb="14" eb="15">
      <t>ベツ</t>
    </rPh>
    <rPh sb="16" eb="18">
      <t>マイシュウ</t>
    </rPh>
    <rPh sb="18" eb="19">
      <t>ヤス</t>
    </rPh>
    <rPh sb="21" eb="23">
      <t>ヨウビ</t>
    </rPh>
    <rPh sb="24" eb="26">
      <t>シテイ</t>
    </rPh>
    <phoneticPr fontId="3"/>
  </si>
  <si>
    <t>昼食開始時刻と終了時刻が逆転</t>
    <rPh sb="0" eb="2">
      <t>チュウショク</t>
    </rPh>
    <rPh sb="2" eb="4">
      <t>カイシ</t>
    </rPh>
    <rPh sb="4" eb="6">
      <t>ジコク</t>
    </rPh>
    <rPh sb="7" eb="9">
      <t>シュウリョウ</t>
    </rPh>
    <rPh sb="9" eb="11">
      <t>ジコク</t>
    </rPh>
    <rPh sb="12" eb="14">
      <t>ギャクテン</t>
    </rPh>
    <phoneticPr fontId="3"/>
  </si>
  <si>
    <t>午前休息開始時刻と終了時刻が逆転</t>
    <rPh sb="0" eb="2">
      <t>ゴゼン</t>
    </rPh>
    <rPh sb="2" eb="4">
      <t>キュウソク</t>
    </rPh>
    <rPh sb="4" eb="6">
      <t>カイシ</t>
    </rPh>
    <rPh sb="6" eb="8">
      <t>ジコク</t>
    </rPh>
    <rPh sb="9" eb="11">
      <t>シュウリョウ</t>
    </rPh>
    <rPh sb="11" eb="13">
      <t>ジコク</t>
    </rPh>
    <rPh sb="14" eb="16">
      <t>ギャクテン</t>
    </rPh>
    <phoneticPr fontId="3"/>
  </si>
  <si>
    <t>午後休息開始と終了時刻が逆転</t>
    <rPh sb="0" eb="2">
      <t>ゴゴ</t>
    </rPh>
    <rPh sb="2" eb="4">
      <t>キュウソク</t>
    </rPh>
    <rPh sb="4" eb="6">
      <t>カイシ</t>
    </rPh>
    <rPh sb="7" eb="9">
      <t>シュウリョウ</t>
    </rPh>
    <rPh sb="9" eb="11">
      <t>ジコク</t>
    </rPh>
    <rPh sb="12" eb="14">
      <t>ギャクテン</t>
    </rPh>
    <phoneticPr fontId="3"/>
  </si>
  <si>
    <t>毎週決まった休日は3日まで指定可。4日目はここで指定できません。</t>
    <rPh sb="0" eb="2">
      <t>マイシュウ</t>
    </rPh>
    <rPh sb="1" eb="2">
      <t>シュウ</t>
    </rPh>
    <rPh sb="2" eb="3">
      <t>キ</t>
    </rPh>
    <rPh sb="6" eb="8">
      <t>キュウジツ</t>
    </rPh>
    <rPh sb="10" eb="11">
      <t>ニチ</t>
    </rPh>
    <rPh sb="13" eb="15">
      <t>シテイ</t>
    </rPh>
    <rPh sb="15" eb="16">
      <t>カ</t>
    </rPh>
    <rPh sb="18" eb="19">
      <t>ニチ</t>
    </rPh>
    <rPh sb="19" eb="20">
      <t>メ</t>
    </rPh>
    <rPh sb="24" eb="26">
      <t>シテイ</t>
    </rPh>
    <phoneticPr fontId="3"/>
  </si>
  <si>
    <t>隔週休や国民の休日はここで指定せず、明細表の作業日を未記入にしてください。</t>
    <rPh sb="0" eb="2">
      <t>カクシュウ</t>
    </rPh>
    <rPh sb="2" eb="3">
      <t>キュウ</t>
    </rPh>
    <rPh sb="4" eb="6">
      <t>コクミン</t>
    </rPh>
    <rPh sb="7" eb="9">
      <t>キュウジツ</t>
    </rPh>
    <rPh sb="13" eb="15">
      <t>シテイ</t>
    </rPh>
    <rPh sb="18" eb="21">
      <t>メイサイヒョウ</t>
    </rPh>
    <rPh sb="22" eb="24">
      <t>サギョウ</t>
    </rPh>
    <rPh sb="24" eb="25">
      <t>ヒ</t>
    </rPh>
    <rPh sb="26" eb="27">
      <t>ミ</t>
    </rPh>
    <rPh sb="27" eb="29">
      <t>キニュウ</t>
    </rPh>
    <phoneticPr fontId="3"/>
  </si>
  <si>
    <t>締め日を指定すると、明細書の日付が締め日の翌日から自動発生します。</t>
    <rPh sb="0" eb="1">
      <t>シ</t>
    </rPh>
    <rPh sb="2" eb="3">
      <t>ヒ</t>
    </rPh>
    <rPh sb="4" eb="6">
      <t>シテイ</t>
    </rPh>
    <rPh sb="10" eb="13">
      <t>メイサイショ</t>
    </rPh>
    <rPh sb="14" eb="16">
      <t>ヒヅケ</t>
    </rPh>
    <rPh sb="17" eb="18">
      <t>シ</t>
    </rPh>
    <rPh sb="19" eb="20">
      <t>ヒ</t>
    </rPh>
    <rPh sb="21" eb="23">
      <t>ヨクジツ</t>
    </rPh>
    <rPh sb="25" eb="27">
      <t>ジドウ</t>
    </rPh>
    <rPh sb="27" eb="29">
      <t>ハッセイ</t>
    </rPh>
    <phoneticPr fontId="3"/>
  </si>
  <si>
    <t>初期設定シートから引用</t>
    <rPh sb="0" eb="2">
      <t>ショキ</t>
    </rPh>
    <rPh sb="2" eb="4">
      <t>セッテイ</t>
    </rPh>
    <rPh sb="9" eb="11">
      <t>インヨウ</t>
    </rPh>
    <phoneticPr fontId="3"/>
  </si>
  <si>
    <t>前月の締日</t>
    <rPh sb="0" eb="1">
      <t>マエ</t>
    </rPh>
    <rPh sb="1" eb="2">
      <t>ツキ</t>
    </rPh>
    <rPh sb="3" eb="4">
      <t>シ</t>
    </rPh>
    <rPh sb="4" eb="5">
      <t>ヒ</t>
    </rPh>
    <phoneticPr fontId="3"/>
  </si>
  <si>
    <t>支払い</t>
    <rPh sb="0" eb="2">
      <t>シハラ</t>
    </rPh>
    <phoneticPr fontId="3"/>
  </si>
  <si>
    <t>翌月</t>
    <rPh sb="0" eb="2">
      <t>ヨクゲツ</t>
    </rPh>
    <phoneticPr fontId="3"/>
  </si>
  <si>
    <t>空白にすると、翌月払いで計算されます。</t>
    <rPh sb="0" eb="2">
      <t>クウハク</t>
    </rPh>
    <rPh sb="7" eb="9">
      <t>ヨクゲツ</t>
    </rPh>
    <rPh sb="9" eb="10">
      <t>ハラ</t>
    </rPh>
    <rPh sb="12" eb="14">
      <t>ケイサン</t>
    </rPh>
    <phoneticPr fontId="3"/>
  </si>
  <si>
    <t>当月</t>
    <rPh sb="0" eb="2">
      <t>トウゲツ</t>
    </rPh>
    <phoneticPr fontId="3"/>
  </si>
  <si>
    <t>支払月</t>
    <rPh sb="0" eb="2">
      <t>シハラ</t>
    </rPh>
    <rPh sb="2" eb="3">
      <t>ツキ</t>
    </rPh>
    <phoneticPr fontId="3"/>
  </si>
  <si>
    <t>日</t>
    <rPh sb="0" eb="1">
      <t>ニチ</t>
    </rPh>
    <phoneticPr fontId="3"/>
  </si>
  <si>
    <t>休憩
時間</t>
    <rPh sb="0" eb="2">
      <t>キュウケイ</t>
    </rPh>
    <rPh sb="3" eb="5">
      <t>ジカン</t>
    </rPh>
    <phoneticPr fontId="3"/>
  </si>
  <si>
    <t>昼休
時間</t>
    <rPh sb="0" eb="2">
      <t>ヒルヤス</t>
    </rPh>
    <rPh sb="3" eb="5">
      <t>ジカン</t>
    </rPh>
    <phoneticPr fontId="3"/>
  </si>
  <si>
    <t>1日の所定時間</t>
    <rPh sb="1" eb="2">
      <t>ニチ</t>
    </rPh>
    <rPh sb="3" eb="5">
      <t>ショテイ</t>
    </rPh>
    <rPh sb="5" eb="7">
      <t>ジカン</t>
    </rPh>
    <phoneticPr fontId="3"/>
  </si>
  <si>
    <t>所定労働時間</t>
    <rPh sb="0" eb="2">
      <t>ショテイ</t>
    </rPh>
    <rPh sb="2" eb="4">
      <t>ロウドウ</t>
    </rPh>
    <rPh sb="4" eb="6">
      <t>ジカン</t>
    </rPh>
    <phoneticPr fontId="3"/>
  </si>
  <si>
    <t>支払月</t>
    <rPh sb="0" eb="2">
      <t>シハライ</t>
    </rPh>
    <rPh sb="2" eb="3">
      <t>ツキ</t>
    </rPh>
    <phoneticPr fontId="3"/>
  </si>
  <si>
    <t>支払年</t>
    <rPh sb="0" eb="2">
      <t>シハライ</t>
    </rPh>
    <rPh sb="2" eb="3">
      <t>ネン</t>
    </rPh>
    <phoneticPr fontId="3"/>
  </si>
  <si>
    <t>年</t>
    <rPh sb="0" eb="1">
      <t>ネン</t>
    </rPh>
    <phoneticPr fontId="3"/>
  </si>
  <si>
    <t>月</t>
    <rPh sb="0" eb="1">
      <t>ツキ</t>
    </rPh>
    <phoneticPr fontId="3"/>
  </si>
  <si>
    <t>日</t>
    <rPh sb="0" eb="1">
      <t>ニチ</t>
    </rPh>
    <phoneticPr fontId="3"/>
  </si>
  <si>
    <t>本様式の使用にあたっては、以下の手順で進めてください。</t>
    <rPh sb="0" eb="1">
      <t>ホン</t>
    </rPh>
    <rPh sb="1" eb="3">
      <t>ヨウシキ</t>
    </rPh>
    <rPh sb="4" eb="6">
      <t>シヨウ</t>
    </rPh>
    <rPh sb="13" eb="15">
      <t>イカ</t>
    </rPh>
    <rPh sb="16" eb="18">
      <t>テジュン</t>
    </rPh>
    <rPh sb="19" eb="20">
      <t>スス</t>
    </rPh>
    <phoneticPr fontId="3"/>
  </si>
  <si>
    <t>○○△△株式会社</t>
    <rPh sb="4" eb="6">
      <t>カブシキ</t>
    </rPh>
    <rPh sb="6" eb="8">
      <t>カイシャ</t>
    </rPh>
    <phoneticPr fontId="3"/>
  </si>
  <si>
    <r>
      <rPr>
        <sz val="14"/>
        <rFont val="ＭＳ Ｐゴシック"/>
        <family val="3"/>
        <charset val="128"/>
      </rPr>
      <t>作業内容　</t>
    </r>
    <r>
      <rPr>
        <sz val="12"/>
        <rFont val="ＭＳ Ｐゴシック"/>
        <family val="3"/>
        <charset val="128"/>
      </rPr>
      <t>（作業内容をプルダウンメニューから選択して下さい）</t>
    </r>
    <rPh sb="0" eb="2">
      <t>サギョウ</t>
    </rPh>
    <rPh sb="2" eb="4">
      <t>ナイヨウ</t>
    </rPh>
    <rPh sb="6" eb="8">
      <t>サギョウ</t>
    </rPh>
    <rPh sb="8" eb="10">
      <t>ナイヨウ</t>
    </rPh>
    <rPh sb="22" eb="24">
      <t>センタク</t>
    </rPh>
    <rPh sb="26" eb="27">
      <t>クダ</t>
    </rPh>
    <phoneticPr fontId="3"/>
  </si>
  <si>
    <t>開　発　工　程</t>
    <rPh sb="0" eb="1">
      <t>カイ</t>
    </rPh>
    <rPh sb="2" eb="3">
      <t>ハッ</t>
    </rPh>
    <rPh sb="4" eb="5">
      <t>コウ</t>
    </rPh>
    <rPh sb="6" eb="7">
      <t>ホド</t>
    </rPh>
    <phoneticPr fontId="3"/>
  </si>
  <si>
    <t>開発工程</t>
    <rPh sb="0" eb="2">
      <t>カイハツ</t>
    </rPh>
    <rPh sb="2" eb="4">
      <t>コウテイ</t>
    </rPh>
    <phoneticPr fontId="3"/>
  </si>
  <si>
    <t>要件定義</t>
    <rPh sb="0" eb="2">
      <t>ヨウケン</t>
    </rPh>
    <rPh sb="2" eb="4">
      <t>テイギ</t>
    </rPh>
    <phoneticPr fontId="3"/>
  </si>
  <si>
    <t>システム要件定義</t>
    <rPh sb="4" eb="8">
      <t>ヨウケンテイギ</t>
    </rPh>
    <phoneticPr fontId="3"/>
  </si>
  <si>
    <t>ソフトウエア設計</t>
    <rPh sb="6" eb="8">
      <t>セッケイ</t>
    </rPh>
    <phoneticPr fontId="3"/>
  </si>
  <si>
    <t>システム結合</t>
    <rPh sb="4" eb="6">
      <t>ケツゴウ</t>
    </rPh>
    <phoneticPr fontId="3"/>
  </si>
  <si>
    <t>A</t>
    <phoneticPr fontId="3"/>
  </si>
  <si>
    <t>F</t>
    <phoneticPr fontId="3"/>
  </si>
  <si>
    <t>B</t>
    <phoneticPr fontId="3"/>
  </si>
  <si>
    <t>G</t>
    <phoneticPr fontId="3"/>
  </si>
  <si>
    <t>C</t>
    <phoneticPr fontId="3"/>
  </si>
  <si>
    <t>H</t>
    <phoneticPr fontId="3"/>
  </si>
  <si>
    <t>D</t>
    <phoneticPr fontId="3"/>
  </si>
  <si>
    <t>I</t>
    <phoneticPr fontId="3"/>
  </si>
  <si>
    <t>E</t>
    <phoneticPr fontId="3"/>
  </si>
  <si>
    <t>J</t>
    <phoneticPr fontId="3"/>
  </si>
  <si>
    <t>　</t>
    <phoneticPr fontId="3"/>
  </si>
  <si>
    <t>設計（除ソフトウェア）</t>
    <rPh sb="0" eb="2">
      <t>セッケイ</t>
    </rPh>
    <rPh sb="3" eb="4">
      <t>ジョ</t>
    </rPh>
    <phoneticPr fontId="3"/>
  </si>
  <si>
    <t>システム方式設計</t>
    <rPh sb="4" eb="6">
      <t>ホウシキ</t>
    </rPh>
    <rPh sb="6" eb="8">
      <t>セッケイ</t>
    </rPh>
    <phoneticPr fontId="3"/>
  </si>
  <si>
    <t>プログラミング</t>
  </si>
  <si>
    <t>ソフトウエアテスト</t>
  </si>
  <si>
    <t>システムテスト</t>
  </si>
  <si>
    <t>運用テスト</t>
    <rPh sb="0" eb="2">
      <t>ウンヨウ</t>
    </rPh>
    <phoneticPr fontId="3"/>
  </si>
  <si>
    <t>様式7-1号（別紙2-3）</t>
    <rPh sb="0" eb="2">
      <t>ヨウシキ</t>
    </rPh>
    <rPh sb="5" eb="6">
      <t>ゴウ</t>
    </rPh>
    <rPh sb="7" eb="9">
      <t>ベッシ</t>
    </rPh>
    <phoneticPr fontId="3"/>
  </si>
  <si>
    <t xml:space="preserve"> </t>
    <phoneticPr fontId="3"/>
  </si>
  <si>
    <t>実施項目</t>
    <rPh sb="0" eb="2">
      <t>ジッシ</t>
    </rPh>
    <rPh sb="2" eb="4">
      <t>コウモク</t>
    </rPh>
    <phoneticPr fontId="3"/>
  </si>
  <si>
    <t>直接人件費での実施項目を予め設定して下さい</t>
    <rPh sb="0" eb="2">
      <t>チョクセツ</t>
    </rPh>
    <rPh sb="2" eb="5">
      <t>ジンケンヒ</t>
    </rPh>
    <rPh sb="7" eb="9">
      <t>ジッシ</t>
    </rPh>
    <rPh sb="9" eb="11">
      <t>コウモク</t>
    </rPh>
    <rPh sb="12" eb="13">
      <t>アラカジ</t>
    </rPh>
    <rPh sb="14" eb="16">
      <t>セッテイ</t>
    </rPh>
    <rPh sb="18" eb="19">
      <t>クダ</t>
    </rPh>
    <phoneticPr fontId="3"/>
  </si>
  <si>
    <t>K</t>
    <phoneticPr fontId="3"/>
  </si>
  <si>
    <t>L</t>
    <phoneticPr fontId="3"/>
  </si>
  <si>
    <t>M</t>
    <phoneticPr fontId="3"/>
  </si>
  <si>
    <t>N</t>
    <phoneticPr fontId="3"/>
  </si>
  <si>
    <t>O</t>
    <phoneticPr fontId="3"/>
  </si>
  <si>
    <t>P</t>
    <phoneticPr fontId="3"/>
  </si>
  <si>
    <t>Q</t>
    <phoneticPr fontId="3"/>
  </si>
  <si>
    <t>R</t>
    <phoneticPr fontId="3"/>
  </si>
  <si>
    <t>S</t>
    <phoneticPr fontId="3"/>
  </si>
  <si>
    <t>T</t>
    <phoneticPr fontId="3"/>
  </si>
  <si>
    <t>助成事業の終了時期</t>
    <rPh sb="0" eb="2">
      <t>ジョセイ</t>
    </rPh>
    <rPh sb="2" eb="4">
      <t>ジギョウ</t>
    </rPh>
    <rPh sb="5" eb="7">
      <t>シュウリョウ</t>
    </rPh>
    <rPh sb="7" eb="9">
      <t>ジキ</t>
    </rPh>
    <phoneticPr fontId="3"/>
  </si>
  <si>
    <t>末</t>
    <rPh sb="0" eb="1">
      <t>マツ</t>
    </rPh>
    <phoneticPr fontId="3"/>
  </si>
  <si>
    <t>事業年度で決定</t>
    <rPh sb="0" eb="2">
      <t>ジギョウ</t>
    </rPh>
    <rPh sb="2" eb="4">
      <t>ネンド</t>
    </rPh>
    <rPh sb="5" eb="7">
      <t>ケッテイ</t>
    </rPh>
    <phoneticPr fontId="3"/>
  </si>
  <si>
    <t>初期条件設定</t>
    <rPh sb="0" eb="2">
      <t>ショキ</t>
    </rPh>
    <rPh sb="2" eb="4">
      <t>ジョウケン</t>
    </rPh>
    <rPh sb="4" eb="6">
      <t>セッテイ</t>
    </rPh>
    <phoneticPr fontId="3"/>
  </si>
  <si>
    <t>実施内容</t>
    <rPh sb="0" eb="2">
      <t>ジッシ</t>
    </rPh>
    <rPh sb="2" eb="4">
      <t>ナイヨウ</t>
    </rPh>
    <phoneticPr fontId="3"/>
  </si>
  <si>
    <t>○人件費単価算出除外</t>
    <rPh sb="1" eb="4">
      <t>ジンケンヒ</t>
    </rPh>
    <rPh sb="4" eb="6">
      <t>タンカ</t>
    </rPh>
    <rPh sb="6" eb="8">
      <t>サンシュツ</t>
    </rPh>
    <rPh sb="8" eb="10">
      <t>ジョガイ</t>
    </rPh>
    <phoneticPr fontId="3"/>
  </si>
  <si>
    <t>人件単価算出要の補正後支給額</t>
    <rPh sb="0" eb="4">
      <t>ジンケンタンカ</t>
    </rPh>
    <rPh sb="4" eb="6">
      <t>サンシュツ</t>
    </rPh>
    <rPh sb="6" eb="7">
      <t>ヨウ</t>
    </rPh>
    <rPh sb="8" eb="10">
      <t>ホセイ</t>
    </rPh>
    <rPh sb="10" eb="11">
      <t>ゴ</t>
    </rPh>
    <rPh sb="11" eb="13">
      <t>シキュウ</t>
    </rPh>
    <rPh sb="13" eb="14">
      <t>ガク</t>
    </rPh>
    <phoneticPr fontId="3"/>
  </si>
  <si>
    <t>除外月</t>
    <rPh sb="0" eb="2">
      <t>ジョガイ</t>
    </rPh>
    <rPh sb="2" eb="3">
      <t>ツキ</t>
    </rPh>
    <phoneticPr fontId="3"/>
  </si>
  <si>
    <t>○</t>
    <phoneticPr fontId="3"/>
  </si>
  <si>
    <t>最低支給額</t>
    <rPh sb="0" eb="2">
      <t>サイテイ</t>
    </rPh>
    <rPh sb="2" eb="4">
      <t>シキュウ</t>
    </rPh>
    <rPh sb="4" eb="5">
      <t>ガク</t>
    </rPh>
    <phoneticPr fontId="3"/>
  </si>
  <si>
    <t>従事者別人件費総括表（前期）</t>
    <rPh sb="0" eb="3">
      <t>ジュウジシャ</t>
    </rPh>
    <rPh sb="3" eb="4">
      <t>ベツ</t>
    </rPh>
    <rPh sb="4" eb="7">
      <t>ジンケンヒ</t>
    </rPh>
    <rPh sb="7" eb="10">
      <t>ソウカツヒョウ</t>
    </rPh>
    <rPh sb="11" eb="13">
      <t>ゼンキ</t>
    </rPh>
    <phoneticPr fontId="3"/>
  </si>
  <si>
    <t>開始</t>
    <rPh sb="0" eb="2">
      <t>カイシ</t>
    </rPh>
    <phoneticPr fontId="3"/>
  </si>
  <si>
    <t>終了</t>
    <rPh sb="0" eb="2">
      <t>シュウリョウ</t>
    </rPh>
    <phoneticPr fontId="3"/>
  </si>
  <si>
    <t>別紙2-2-2</t>
    <rPh sb="0" eb="2">
      <t>ベッシ</t>
    </rPh>
    <phoneticPr fontId="3"/>
  </si>
  <si>
    <t>別紙2-2-3</t>
    <rPh sb="0" eb="2">
      <t>ベッシ</t>
    </rPh>
    <phoneticPr fontId="3"/>
  </si>
  <si>
    <t>終了年月日</t>
    <rPh sb="0" eb="2">
      <t>シュウリョウ</t>
    </rPh>
    <rPh sb="2" eb="3">
      <t>ネン</t>
    </rPh>
    <rPh sb="3" eb="4">
      <t>ツキ</t>
    </rPh>
    <rPh sb="4" eb="5">
      <t>ニチ</t>
    </rPh>
    <phoneticPr fontId="3"/>
  </si>
  <si>
    <t>様式7-1号（別紙2-2-2）</t>
    <phoneticPr fontId="3"/>
  </si>
  <si>
    <t>初期条件設定表　（後期）</t>
    <rPh sb="0" eb="2">
      <t>ショキ</t>
    </rPh>
    <rPh sb="2" eb="4">
      <t>ジョウケン</t>
    </rPh>
    <rPh sb="4" eb="6">
      <t>セッテイ</t>
    </rPh>
    <rPh sb="6" eb="7">
      <t>ヒョウ</t>
    </rPh>
    <rPh sb="10" eb="11">
      <t>キ</t>
    </rPh>
    <phoneticPr fontId="3"/>
  </si>
  <si>
    <t>日</t>
    <rPh sb="0" eb="1">
      <t>ヒ</t>
    </rPh>
    <phoneticPr fontId="3"/>
  </si>
  <si>
    <t>［入力用］従事者別直接人件費集計表（後期）</t>
    <rPh sb="1" eb="3">
      <t>ニュウリョク</t>
    </rPh>
    <rPh sb="3" eb="4">
      <t>ヨウ</t>
    </rPh>
    <rPh sb="5" eb="8">
      <t>ジュウジシャ</t>
    </rPh>
    <rPh sb="8" eb="9">
      <t>ベツ</t>
    </rPh>
    <rPh sb="9" eb="11">
      <t>チョクセツ</t>
    </rPh>
    <rPh sb="11" eb="13">
      <t>ジンケン</t>
    </rPh>
    <rPh sb="13" eb="14">
      <t>ヒ</t>
    </rPh>
    <rPh sb="14" eb="16">
      <t>シュウケイ</t>
    </rPh>
    <rPh sb="16" eb="17">
      <t>ヒョウ</t>
    </rPh>
    <rPh sb="18" eb="20">
      <t>コウキ</t>
    </rPh>
    <phoneticPr fontId="3"/>
  </si>
  <si>
    <t>※総支給額入力用</t>
    <rPh sb="1" eb="2">
      <t>ソウ</t>
    </rPh>
    <rPh sb="2" eb="5">
      <t>シキュウガク</t>
    </rPh>
    <rPh sb="5" eb="7">
      <t>ニュウリョク</t>
    </rPh>
    <rPh sb="7" eb="8">
      <t>ヨウ</t>
    </rPh>
    <phoneticPr fontId="3"/>
  </si>
  <si>
    <t>［提出用］従事者別直接人件費集計表（後期）</t>
    <rPh sb="1" eb="3">
      <t>テイシュツ</t>
    </rPh>
    <rPh sb="3" eb="4">
      <t>ヨウ</t>
    </rPh>
    <rPh sb="5" eb="8">
      <t>ジュウジシャ</t>
    </rPh>
    <rPh sb="8" eb="9">
      <t>ベツ</t>
    </rPh>
    <rPh sb="9" eb="11">
      <t>チョクセツ</t>
    </rPh>
    <rPh sb="11" eb="13">
      <t>ジンケン</t>
    </rPh>
    <rPh sb="13" eb="14">
      <t>ヒ</t>
    </rPh>
    <rPh sb="14" eb="16">
      <t>シュウケイ</t>
    </rPh>
    <rPh sb="16" eb="17">
      <t>ヒョウ</t>
    </rPh>
    <rPh sb="18" eb="20">
      <t>コウキ</t>
    </rPh>
    <phoneticPr fontId="3"/>
  </si>
  <si>
    <t>実施事項</t>
    <rPh sb="0" eb="2">
      <t>ジッシ</t>
    </rPh>
    <rPh sb="2" eb="4">
      <t>ジコウ</t>
    </rPh>
    <phoneticPr fontId="3"/>
  </si>
  <si>
    <t>参照データ</t>
    <rPh sb="0" eb="2">
      <t>サンショウ</t>
    </rPh>
    <phoneticPr fontId="3"/>
  </si>
  <si>
    <t>公社　太郎</t>
    <rPh sb="0" eb="2">
      <t>コウシャ</t>
    </rPh>
    <rPh sb="3" eb="5">
      <t>タロウ</t>
    </rPh>
    <phoneticPr fontId="3"/>
  </si>
  <si>
    <t>　</t>
  </si>
  <si>
    <t>助成事業に係る上記の作業時間・内容について、証明いたします。</t>
    <rPh sb="0" eb="4">
      <t>ジョセイジギョウ</t>
    </rPh>
    <rPh sb="5" eb="6">
      <t>カカ</t>
    </rPh>
    <rPh sb="7" eb="9">
      <t>ジョウキ</t>
    </rPh>
    <rPh sb="10" eb="12">
      <t>サギョウ</t>
    </rPh>
    <rPh sb="12" eb="14">
      <t>ジカン</t>
    </rPh>
    <rPh sb="15" eb="17">
      <t>ナイヨウ</t>
    </rPh>
    <rPh sb="22" eb="24">
      <t>ショウメイ</t>
    </rPh>
    <phoneticPr fontId="3"/>
  </si>
  <si>
    <t>企業名</t>
    <rPh sb="0" eb="3">
      <t>キギョウメイ</t>
    </rPh>
    <phoneticPr fontId="3"/>
  </si>
  <si>
    <t>所属部署</t>
    <rPh sb="0" eb="2">
      <t>ショゾク</t>
    </rPh>
    <rPh sb="2" eb="4">
      <t>ブショ</t>
    </rPh>
    <phoneticPr fontId="3"/>
  </si>
  <si>
    <t>責任者氏名</t>
    <rPh sb="0" eb="3">
      <t>セキニンシャ</t>
    </rPh>
    <rPh sb="3" eb="5">
      <t>シメイ</t>
    </rPh>
    <phoneticPr fontId="3"/>
  </si>
  <si>
    <t>様式集No.</t>
    <rPh sb="0" eb="3">
      <t>ヨウシキシュウ</t>
    </rPh>
    <phoneticPr fontId="3"/>
  </si>
  <si>
    <t>書　類　名</t>
    <rPh sb="0" eb="1">
      <t>ショ</t>
    </rPh>
    <rPh sb="2" eb="3">
      <t>タグイ</t>
    </rPh>
    <rPh sb="4" eb="5">
      <t>メイ</t>
    </rPh>
    <phoneticPr fontId="3"/>
  </si>
  <si>
    <t>提出の必要性</t>
    <rPh sb="0" eb="2">
      <t>テイシュツ</t>
    </rPh>
    <rPh sb="3" eb="6">
      <t>ヒツヨウセイ</t>
    </rPh>
    <phoneticPr fontId="3"/>
  </si>
  <si>
    <t>初期条件設定表</t>
    <rPh sb="0" eb="2">
      <t>ショキ</t>
    </rPh>
    <rPh sb="2" eb="4">
      <t>ジョウケン</t>
    </rPh>
    <rPh sb="4" eb="6">
      <t>セッテイ</t>
    </rPh>
    <rPh sb="6" eb="7">
      <t>ヒョウ</t>
    </rPh>
    <phoneticPr fontId="3"/>
  </si>
  <si>
    <t>初期設定　最初に入力してください</t>
    <rPh sb="0" eb="2">
      <t>ショキ</t>
    </rPh>
    <rPh sb="2" eb="4">
      <t>セッテイ</t>
    </rPh>
    <rPh sb="5" eb="7">
      <t>サイショ</t>
    </rPh>
    <rPh sb="8" eb="10">
      <t>ニュウリョク</t>
    </rPh>
    <phoneticPr fontId="3"/>
  </si>
  <si>
    <t>なし</t>
    <phoneticPr fontId="3"/>
  </si>
  <si>
    <t>提出必要</t>
    <rPh sb="0" eb="2">
      <t>テイシュツ</t>
    </rPh>
    <rPh sb="2" eb="4">
      <t>ヒツヨウ</t>
    </rPh>
    <phoneticPr fontId="3"/>
  </si>
  <si>
    <t>各従事者分の提出必要</t>
    <rPh sb="0" eb="1">
      <t>カク</t>
    </rPh>
    <rPh sb="1" eb="4">
      <t>ジュウジシャ</t>
    </rPh>
    <rPh sb="4" eb="5">
      <t>ブン</t>
    </rPh>
    <rPh sb="6" eb="8">
      <t>テイシュツ</t>
    </rPh>
    <rPh sb="8" eb="10">
      <t>ヒツヨウ</t>
    </rPh>
    <phoneticPr fontId="3"/>
  </si>
  <si>
    <t>全体工程表</t>
    <rPh sb="0" eb="2">
      <t>ゼンタイ</t>
    </rPh>
    <rPh sb="2" eb="5">
      <t>コウテイヒョウ</t>
    </rPh>
    <phoneticPr fontId="3"/>
  </si>
  <si>
    <t>130</t>
    <phoneticPr fontId="3"/>
  </si>
  <si>
    <t>成果物まとめ</t>
    <rPh sb="0" eb="3">
      <t>セイカブツ</t>
    </rPh>
    <phoneticPr fontId="3"/>
  </si>
  <si>
    <t>成果物対照表</t>
    <phoneticPr fontId="3"/>
  </si>
  <si>
    <t>【実績報告】直接人件費提出書式の構成、体系図</t>
    <rPh sb="1" eb="5">
      <t>ジッセキホウコク</t>
    </rPh>
    <rPh sb="6" eb="8">
      <t>チョクセツ</t>
    </rPh>
    <rPh sb="8" eb="11">
      <t>ジンケンヒ</t>
    </rPh>
    <rPh sb="11" eb="13">
      <t>テイシュツ</t>
    </rPh>
    <rPh sb="13" eb="15">
      <t>ショシキ</t>
    </rPh>
    <rPh sb="16" eb="18">
      <t>コウセイ</t>
    </rPh>
    <rPh sb="19" eb="22">
      <t>タイケイズ</t>
    </rPh>
    <phoneticPr fontId="3"/>
  </si>
  <si>
    <t>様式第９号（別紙2-3）</t>
    <rPh sb="0" eb="2">
      <t>ヨウシキ</t>
    </rPh>
    <rPh sb="2" eb="3">
      <t>ダイ</t>
    </rPh>
    <rPh sb="4" eb="5">
      <t>ゴウ</t>
    </rPh>
    <rPh sb="6" eb="8">
      <t>ベッシ</t>
    </rPh>
    <phoneticPr fontId="3"/>
  </si>
  <si>
    <t>様式第9号（別紙2-4）</t>
  </si>
  <si>
    <t>様式第9号（別紙2-4）</t>
    <rPh sb="0" eb="2">
      <t>ヨウシキ</t>
    </rPh>
    <rPh sb="2" eb="3">
      <t>ダイ</t>
    </rPh>
    <rPh sb="4" eb="5">
      <t>ゴウ</t>
    </rPh>
    <rPh sb="6" eb="8">
      <t>ベッシ</t>
    </rPh>
    <phoneticPr fontId="3"/>
  </si>
  <si>
    <t>様式第9号（別紙2-4）</t>
    <phoneticPr fontId="3"/>
  </si>
  <si>
    <t>110、120</t>
    <phoneticPr fontId="3"/>
  </si>
  <si>
    <t>120</t>
    <phoneticPr fontId="3"/>
  </si>
  <si>
    <t>様式第9号（別紙2-4）_作業日報兼直接人件費個別明細表</t>
    <phoneticPr fontId="3"/>
  </si>
  <si>
    <t>110</t>
    <phoneticPr fontId="3"/>
  </si>
  <si>
    <t>様式第9号（別紙2-3）_［提出用］従事者別直接人件費集計表（後期）</t>
    <rPh sb="6" eb="8">
      <t>ベッシ</t>
    </rPh>
    <rPh sb="31" eb="32">
      <t>アト</t>
    </rPh>
    <phoneticPr fontId="3"/>
  </si>
  <si>
    <t>様式第9号（別紙2-2）直接人件費総括表（後期）</t>
    <phoneticPr fontId="3"/>
  </si>
  <si>
    <t>様式第9号（別紙2-1）直接人件費総括表（前期・後期合計）</t>
    <phoneticPr fontId="3"/>
  </si>
  <si>
    <t xml:space="preserve">[提出用] 従事者別直接人件費集計表（後期） </t>
    <rPh sb="19" eb="21">
      <t>コウキ</t>
    </rPh>
    <phoneticPr fontId="3"/>
  </si>
  <si>
    <t>直接人件費総括表（後期）</t>
    <rPh sb="0" eb="2">
      <t>チョクセツ</t>
    </rPh>
    <rPh sb="2" eb="5">
      <t>ジンケンヒ</t>
    </rPh>
    <rPh sb="5" eb="7">
      <t>ソウカツ</t>
    </rPh>
    <rPh sb="7" eb="8">
      <t>ヒョウ</t>
    </rPh>
    <rPh sb="9" eb="11">
      <t>コウキ</t>
    </rPh>
    <phoneticPr fontId="3"/>
  </si>
  <si>
    <t>直接人件費総括表（前期・後期合計）</t>
    <rPh sb="0" eb="2">
      <t>チョクセツ</t>
    </rPh>
    <rPh sb="2" eb="5">
      <t>ジンケンヒ</t>
    </rPh>
    <rPh sb="5" eb="7">
      <t>ソウカツ</t>
    </rPh>
    <rPh sb="7" eb="8">
      <t>ヒョウ</t>
    </rPh>
    <rPh sb="9" eb="11">
      <t>ゼンキ</t>
    </rPh>
    <rPh sb="12" eb="14">
      <t>コウキ</t>
    </rPh>
    <rPh sb="14" eb="16">
      <t>ゴウケイ</t>
    </rPh>
    <phoneticPr fontId="3"/>
  </si>
  <si>
    <t>事業者名</t>
    <rPh sb="0" eb="3">
      <t>ジギョウシャ</t>
    </rPh>
    <rPh sb="3" eb="4">
      <t>メイ</t>
    </rPh>
    <phoneticPr fontId="3"/>
  </si>
  <si>
    <t>事業者名と従事者氏名</t>
    <rPh sb="0" eb="3">
      <t>ジギョウシャ</t>
    </rPh>
    <rPh sb="3" eb="4">
      <t>メイ</t>
    </rPh>
    <rPh sb="5" eb="7">
      <t>ジュウジ</t>
    </rPh>
    <rPh sb="7" eb="8">
      <t>シャ</t>
    </rPh>
    <rPh sb="8" eb="9">
      <t>シ</t>
    </rPh>
    <rPh sb="9" eb="10">
      <t>メイ</t>
    </rPh>
    <phoneticPr fontId="3"/>
  </si>
  <si>
    <t>従事者氏名</t>
    <rPh sb="0" eb="2">
      <t>ジュウジ</t>
    </rPh>
    <rPh sb="2" eb="3">
      <t>シャ</t>
    </rPh>
    <rPh sb="3" eb="4">
      <t>シ</t>
    </rPh>
    <rPh sb="4" eb="5">
      <t>メイ</t>
    </rPh>
    <phoneticPr fontId="3"/>
  </si>
  <si>
    <t>このシートで、あらかじめ、月々の人件費個別明細書に共通する項目を入力します。
始･終業時刻と休憩時間割を入力すると、対象外時間を除算して作業時間が自動計算されます。
標準休日を入力すると、各明細書の休日の分の行が省略されます。
給与計算締め日を入力すると、各明細書の日付が、締日翌日から自動で記載されます。</t>
    <rPh sb="13" eb="15">
      <t>ツキヅキ</t>
    </rPh>
    <rPh sb="16" eb="19">
      <t>ジンケンヒ</t>
    </rPh>
    <rPh sb="19" eb="21">
      <t>コベツ</t>
    </rPh>
    <rPh sb="21" eb="24">
      <t>メイサイショ</t>
    </rPh>
    <rPh sb="25" eb="27">
      <t>キョウツウ</t>
    </rPh>
    <rPh sb="32" eb="34">
      <t>ニュウリョク</t>
    </rPh>
    <rPh sb="46" eb="48">
      <t>キュウケイ</t>
    </rPh>
    <rPh sb="52" eb="54">
      <t>ニュウリョク</t>
    </rPh>
    <rPh sb="58" eb="61">
      <t>タイショウガイ</t>
    </rPh>
    <rPh sb="61" eb="63">
      <t>ジカン</t>
    </rPh>
    <rPh sb="64" eb="66">
      <t>ジョサン</t>
    </rPh>
    <rPh sb="68" eb="70">
      <t>サギョウ</t>
    </rPh>
    <rPh sb="70" eb="72">
      <t>ジカン</t>
    </rPh>
    <rPh sb="73" eb="75">
      <t>ジドウ</t>
    </rPh>
    <rPh sb="83" eb="85">
      <t>ヒョウジュン</t>
    </rPh>
    <rPh sb="85" eb="87">
      <t>キュウジツ</t>
    </rPh>
    <rPh sb="88" eb="90">
      <t>ニュウリョク</t>
    </rPh>
    <rPh sb="94" eb="95">
      <t>カク</t>
    </rPh>
    <rPh sb="95" eb="98">
      <t>メイサイショ</t>
    </rPh>
    <rPh sb="99" eb="101">
      <t>キュウジツ</t>
    </rPh>
    <rPh sb="102" eb="103">
      <t>ブン</t>
    </rPh>
    <rPh sb="104" eb="105">
      <t>ギョウ</t>
    </rPh>
    <rPh sb="106" eb="108">
      <t>ショウリャク</t>
    </rPh>
    <rPh sb="114" eb="116">
      <t>キュウヨ</t>
    </rPh>
    <rPh sb="116" eb="118">
      <t>ケイサン</t>
    </rPh>
    <rPh sb="118" eb="119">
      <t>シ</t>
    </rPh>
    <rPh sb="120" eb="121">
      <t>ヒ</t>
    </rPh>
    <rPh sb="122" eb="124">
      <t>ニュウリョク</t>
    </rPh>
    <rPh sb="128" eb="129">
      <t>カク</t>
    </rPh>
    <rPh sb="129" eb="132">
      <t>メイサイショ</t>
    </rPh>
    <rPh sb="133" eb="135">
      <t>ヒヅケ</t>
    </rPh>
    <rPh sb="137" eb="138">
      <t>シ</t>
    </rPh>
    <rPh sb="138" eb="139">
      <t>ヒ</t>
    </rPh>
    <rPh sb="139" eb="141">
      <t>ヨクジツ</t>
    </rPh>
    <rPh sb="143" eb="145">
      <t>ジドウ</t>
    </rPh>
    <phoneticPr fontId="3"/>
  </si>
  <si>
    <t>R6年度単価表</t>
    <rPh sb="2" eb="4">
      <t>ネンド</t>
    </rPh>
    <rPh sb="4" eb="6">
      <t>タンカ</t>
    </rPh>
    <rPh sb="6" eb="7">
      <t>ヒョウ</t>
    </rPh>
    <phoneticPr fontId="3"/>
  </si>
  <si>
    <r>
      <rPr>
        <b/>
        <sz val="11"/>
        <color rgb="FF000000"/>
        <rFont val="Meiryo UI"/>
        <family val="3"/>
        <charset val="128"/>
      </rPr>
      <t>①</t>
    </r>
    <r>
      <rPr>
        <sz val="11"/>
        <color rgb="FF000000"/>
        <rFont val="Meiryo UI"/>
        <family val="3"/>
        <charset val="128"/>
      </rPr>
      <t>人件費を計上する従事者の人数分、</t>
    </r>
    <r>
      <rPr>
        <b/>
        <sz val="11"/>
        <color rgb="FF000000"/>
        <rFont val="Meiryo UI"/>
        <family val="3"/>
        <charset val="128"/>
      </rPr>
      <t>本ファイルを複製</t>
    </r>
    <r>
      <rPr>
        <sz val="11"/>
        <color rgb="FF000000"/>
        <rFont val="Meiryo UI"/>
        <family val="3"/>
        <charset val="128"/>
      </rPr>
      <t>してください。</t>
    </r>
    <r>
      <rPr>
        <sz val="10"/>
        <color rgb="FF000000"/>
        <rFont val="Meiryo UI"/>
        <family val="3"/>
        <charset val="128"/>
      </rPr>
      <t xml:space="preserve">
</t>
    </r>
    <r>
      <rPr>
        <b/>
        <sz val="11"/>
        <color rgb="FF000000"/>
        <rFont val="Meiryo UI"/>
        <family val="3"/>
        <charset val="128"/>
      </rPr>
      <t>②</t>
    </r>
    <r>
      <rPr>
        <b/>
        <sz val="11"/>
        <color rgb="FFFF0000"/>
        <rFont val="Meiryo UI"/>
        <family val="3"/>
        <charset val="128"/>
      </rPr>
      <t>初期条件設定表</t>
    </r>
    <r>
      <rPr>
        <sz val="11"/>
        <color rgb="FF000000"/>
        <rFont val="Meiryo UI"/>
        <family val="3"/>
        <charset val="128"/>
      </rPr>
      <t>（赤色のシート）の黄色箇所に必要事項を入力してください。</t>
    </r>
    <r>
      <rPr>
        <sz val="10"/>
        <color rgb="FF000000"/>
        <rFont val="Meiryo UI"/>
        <family val="3"/>
        <charset val="128"/>
      </rPr>
      <t xml:space="preserve">
</t>
    </r>
    <r>
      <rPr>
        <b/>
        <sz val="11"/>
        <color rgb="FF000000"/>
        <rFont val="Meiryo UI"/>
        <family val="3"/>
        <charset val="128"/>
      </rPr>
      <t>③</t>
    </r>
    <r>
      <rPr>
        <b/>
        <sz val="11"/>
        <color theme="4"/>
        <rFont val="Meiryo UI"/>
        <family val="3"/>
        <charset val="128"/>
      </rPr>
      <t>作業日報兼直接人件費個別明細表</t>
    </r>
    <r>
      <rPr>
        <sz val="11"/>
        <color rgb="FF000000"/>
        <rFont val="Meiryo UI"/>
        <family val="3"/>
        <charset val="128"/>
      </rPr>
      <t>（青色のシート）を給与支払月毎に作成して下さい。</t>
    </r>
    <r>
      <rPr>
        <sz val="10"/>
        <color rgb="FF000000"/>
        <rFont val="Meiryo UI"/>
        <family val="3"/>
        <charset val="128"/>
      </rPr>
      <t xml:space="preserve">
　　月ごとの作業日報（20**年〇月）に、従事者の日別の従事時間と作業内容（開発工程、実施内容）を入力してください。
　　※初期条件設定表で入力した日付や給与計算締め日の指定条件によって、自動的に各月の対象日程が反映されます。
　　※人件費単価は、報告対象期間内の総支給額のうち一番低い額に対応する、「人件費単価一覧表」（事務の手引き P.　10）の
　　　 時間単価を適用します。自動算出のため、入力不要です。
</t>
    </r>
    <r>
      <rPr>
        <b/>
        <sz val="11"/>
        <color rgb="FF000000"/>
        <rFont val="Meiryo UI"/>
        <family val="3"/>
        <charset val="128"/>
      </rPr>
      <t>④</t>
    </r>
    <r>
      <rPr>
        <b/>
        <sz val="11"/>
        <color rgb="FF00B050"/>
        <rFont val="Meiryo UI"/>
        <family val="3"/>
        <charset val="128"/>
      </rPr>
      <t>［入力用］従事者別直接人件費集計表（後期）</t>
    </r>
    <r>
      <rPr>
        <sz val="11"/>
        <color rgb="FF000000"/>
        <rFont val="Meiryo UI"/>
        <family val="3"/>
        <charset val="128"/>
      </rPr>
      <t>（緑色のシート）の黄色箇所に</t>
    </r>
    <r>
      <rPr>
        <b/>
        <sz val="11"/>
        <color rgb="FF000000"/>
        <rFont val="Meiryo UI"/>
        <family val="3"/>
        <charset val="128"/>
      </rPr>
      <t>月次の総支給額</t>
    </r>
    <r>
      <rPr>
        <sz val="11"/>
        <color rgb="FF000000"/>
        <rFont val="Meiryo UI"/>
        <family val="3"/>
        <charset val="128"/>
      </rPr>
      <t>を入力してください。</t>
    </r>
    <r>
      <rPr>
        <sz val="10"/>
        <color rgb="FF000000"/>
        <rFont val="Meiryo UI"/>
        <family val="3"/>
        <charset val="128"/>
      </rPr>
      <t xml:space="preserve">
　　※対象年月は初期条件設定表で入力した日付が自動的に反映されます
</t>
    </r>
    <r>
      <rPr>
        <b/>
        <sz val="11"/>
        <color rgb="FF000000"/>
        <rFont val="Meiryo UI"/>
        <family val="3"/>
        <charset val="128"/>
      </rPr>
      <t>⑤</t>
    </r>
    <r>
      <rPr>
        <b/>
        <sz val="11"/>
        <color rgb="FF00B050"/>
        <rFont val="Meiryo UI"/>
        <family val="3"/>
        <charset val="128"/>
      </rPr>
      <t>［提出用］従事者別直接人件費集計表（後期）</t>
    </r>
    <r>
      <rPr>
        <sz val="11"/>
        <color rgb="FF000000"/>
        <rFont val="Meiryo UI"/>
        <family val="3"/>
        <charset val="128"/>
      </rPr>
      <t>（緑色のシート）は自動生成されます（実績報告用）。</t>
    </r>
    <rPh sb="1" eb="4">
      <t>ジンケンヒ</t>
    </rPh>
    <rPh sb="5" eb="7">
      <t>ケイジョウ</t>
    </rPh>
    <rPh sb="9" eb="12">
      <t>ジュウジシャ</t>
    </rPh>
    <rPh sb="13" eb="15">
      <t>ニンズウ</t>
    </rPh>
    <rPh sb="17" eb="18">
      <t>ホン</t>
    </rPh>
    <rPh sb="23" eb="25">
      <t>フクセイ</t>
    </rPh>
    <rPh sb="35" eb="37">
      <t>ショキ</t>
    </rPh>
    <rPh sb="37" eb="39">
      <t>ジョウケン</t>
    </rPh>
    <rPh sb="39" eb="41">
      <t>セッテイ</t>
    </rPh>
    <rPh sb="41" eb="42">
      <t>ヒョウ</t>
    </rPh>
    <rPh sb="43" eb="44">
      <t>アカ</t>
    </rPh>
    <rPh sb="139" eb="140">
      <t>ベツ</t>
    </rPh>
    <rPh sb="352" eb="354">
      <t>キイロ</t>
    </rPh>
    <rPh sb="354" eb="356">
      <t>カショ</t>
    </rPh>
    <rPh sb="357" eb="359">
      <t>ゲツジ</t>
    </rPh>
    <rPh sb="360" eb="363">
      <t>ソウシキュウ</t>
    </rPh>
    <rPh sb="363" eb="364">
      <t>ガク</t>
    </rPh>
    <rPh sb="365" eb="367">
      <t>ニュウリョク</t>
    </rPh>
    <rPh sb="378" eb="380">
      <t>タイショウ</t>
    </rPh>
    <rPh sb="380" eb="382">
      <t>ネンゲツ</t>
    </rPh>
    <rPh sb="383" eb="385">
      <t>ショキ</t>
    </rPh>
    <rPh sb="385" eb="387">
      <t>ジョウケン</t>
    </rPh>
    <rPh sb="387" eb="389">
      <t>セッテイ</t>
    </rPh>
    <rPh sb="389" eb="390">
      <t>ヒョウ</t>
    </rPh>
    <rPh sb="391" eb="393">
      <t>ニュウリョク</t>
    </rPh>
    <rPh sb="395" eb="397">
      <t>ヒヅケ</t>
    </rPh>
    <rPh sb="398" eb="401">
      <t>ジドウテキ</t>
    </rPh>
    <rPh sb="402" eb="404">
      <t>ハンエイ</t>
    </rPh>
    <rPh sb="443" eb="445">
      <t>セイセイ</t>
    </rPh>
    <rPh sb="450" eb="452">
      <t>ジッセキ</t>
    </rPh>
    <phoneticPr fontId="3"/>
  </si>
  <si>
    <t>20XX年〇月作業</t>
    <rPh sb="4" eb="5">
      <t>ネン</t>
    </rPh>
    <rPh sb="6" eb="7">
      <t>ツキ</t>
    </rPh>
    <rPh sb="7" eb="9">
      <t>サギョウ</t>
    </rPh>
    <phoneticPr fontId="3"/>
  </si>
  <si>
    <t xml:space="preserve"> 例) 12:00 ～ 12:45</t>
    <rPh sb="1" eb="2">
      <t>レイ</t>
    </rPh>
    <phoneticPr fontId="3"/>
  </si>
  <si>
    <t xml:space="preserve"> 例) 9:00</t>
    <rPh sb="1" eb="2">
      <t>レイ</t>
    </rPh>
    <phoneticPr fontId="3"/>
  </si>
  <si>
    <t xml:space="preserve"> 例) 17:30</t>
    <rPh sb="1" eb="2">
      <t>レイ</t>
    </rPh>
    <phoneticPr fontId="3"/>
  </si>
  <si>
    <r>
      <rPr>
        <sz val="14"/>
        <rFont val="ＭＳ Ｐゴシック"/>
        <family val="3"/>
        <charset val="128"/>
      </rPr>
      <t>作業内容</t>
    </r>
    <r>
      <rPr>
        <sz val="12"/>
        <rFont val="ＭＳ Ｐゴシック"/>
        <family val="3"/>
        <charset val="128"/>
      </rPr>
      <t>（作業内容をプルダウンメニューから選択して下さい）</t>
    </r>
    <rPh sb="0" eb="2">
      <t>サギョウ</t>
    </rPh>
    <rPh sb="2" eb="4">
      <t>ナイヨウ</t>
    </rPh>
    <rPh sb="5" eb="7">
      <t>サギョウ</t>
    </rPh>
    <rPh sb="7" eb="9">
      <t>ナイヨウ</t>
    </rPh>
    <rPh sb="21" eb="23">
      <t>センタク</t>
    </rPh>
    <rPh sb="25" eb="26">
      <t>クダ</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</si>
</sst>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6" formatCode="&quot;¥&quot;#,##0;[Red]&quot;¥&quot;\-#,##0"/>
    <numFmt numFmtId="176" formatCode="0.0_ "/>
    <numFmt numFmtId="177" formatCode="h&quot;時間&quot;mm&quot;分&quot;;@"/>
    <numFmt numFmtId="178" formatCode="#,##0_ "/>
    <numFmt numFmtId="179" formatCode="General&quot;月&quot;"/>
    <numFmt numFmtId="180" formatCode="#,##0_ ;[Red]\-#,##0\ "/>
    <numFmt numFmtId="181" formatCode="#,##0.0_ "/>
    <numFmt numFmtId="182" formatCode="00"/>
    <numFmt numFmtId="183" formatCode="h:mm;@"/>
    <numFmt numFmtId="184" formatCode="m&quot;／&quot;d&quot;日&quot;&quot;  (&quot;aaa&quot;)&quot;"/>
    <numFmt numFmtId="185" formatCode="m/d;@"/>
    <numFmt numFmtId="186" formatCode="yyyy/m/d;@"/>
    <numFmt numFmtId="187" formatCode="0_);[Red]\(0\)"/>
  </numFmts>
  <fonts count="44">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4"/>
      <color rgb="FF0070C0"/>
      <name val="ＭＳ Ｐゴシック"/>
      <family val="3"/>
      <charset val="128"/>
    </font>
    <font>
      <sz val="16"/>
      <color rgb="FF0070C0"/>
      <name val="ＭＳ Ｐゴシック"/>
      <family val="3"/>
      <charset val="128"/>
    </font>
    <font>
      <sz val="12"/>
      <name val="ＭＳ Ｐゴシック"/>
      <family val="3"/>
      <charset val="128"/>
    </font>
    <font>
      <sz val="14"/>
      <name val="ＭＳ Ｐゴシック"/>
      <family val="3"/>
      <charset val="128"/>
    </font>
    <font>
      <sz val="11"/>
      <color rgb="FF0070C0"/>
      <name val="ＭＳ Ｐゴシック"/>
      <family val="3"/>
      <charset val="128"/>
    </font>
    <font>
      <sz val="10"/>
      <name val="ＭＳ Ｐゴシック"/>
      <family val="3"/>
      <charset val="128"/>
    </font>
    <font>
      <b/>
      <sz val="14"/>
      <color indexed="8"/>
      <name val="ＭＳ Ｐゴシック"/>
      <family val="3"/>
      <charset val="128"/>
    </font>
    <font>
      <b/>
      <sz val="8"/>
      <name val="ＭＳ Ｐゴシック"/>
      <family val="3"/>
      <charset val="128"/>
    </font>
    <font>
      <b/>
      <sz val="9"/>
      <color indexed="81"/>
      <name val="MS P ゴシック"/>
      <family val="3"/>
      <charset val="128"/>
    </font>
    <font>
      <b/>
      <sz val="11"/>
      <name val="Meiryo UI"/>
      <family val="3"/>
      <charset val="128"/>
    </font>
    <font>
      <b/>
      <sz val="11"/>
      <color indexed="8"/>
      <name val="Meiryo UI"/>
      <family val="3"/>
      <charset val="128"/>
    </font>
    <font>
      <sz val="18"/>
      <name val="Meiryo UI"/>
      <family val="3"/>
      <charset val="128"/>
    </font>
    <font>
      <sz val="11"/>
      <color indexed="8"/>
      <name val="Meiryo UI"/>
      <family val="3"/>
      <charset val="128"/>
    </font>
    <font>
      <sz val="10"/>
      <color rgb="FF000000"/>
      <name val="ＭＳ Ｐゴシック"/>
      <family val="3"/>
      <charset val="128"/>
    </font>
    <font>
      <b/>
      <sz val="12"/>
      <color rgb="FFFFFF66"/>
      <name val="ＭＳ Ｐゴシック"/>
      <family val="3"/>
      <charset val="128"/>
    </font>
    <font>
      <sz val="10"/>
      <color rgb="FF000000"/>
      <name val="Meiryo UI"/>
      <family val="3"/>
      <charset val="128"/>
    </font>
    <font>
      <sz val="8"/>
      <color indexed="8"/>
      <name val="ＭＳ Ｐゴシック"/>
      <family val="3"/>
      <charset val="128"/>
    </font>
    <font>
      <b/>
      <sz val="11"/>
      <color rgb="FF000000"/>
      <name val="Meiryo UI"/>
      <family val="3"/>
      <charset val="128"/>
    </font>
    <font>
      <sz val="11"/>
      <color rgb="FF000000"/>
      <name val="Meiryo UI"/>
      <family val="3"/>
      <charset val="128"/>
    </font>
    <font>
      <b/>
      <sz val="11"/>
      <color rgb="FFFF0000"/>
      <name val="Meiryo UI"/>
      <family val="3"/>
      <charset val="128"/>
    </font>
    <font>
      <b/>
      <sz val="11"/>
      <color rgb="FF00B050"/>
      <name val="Meiryo UI"/>
      <family val="3"/>
      <charset val="128"/>
    </font>
    <font>
      <sz val="10"/>
      <name val="Meiryo UI"/>
      <family val="3"/>
      <charset val="128"/>
    </font>
    <font>
      <b/>
      <sz val="11"/>
      <color theme="4"/>
      <name val="Meiryo UI"/>
      <family val="3"/>
      <charset val="128"/>
    </font>
    <font>
      <sz val="11"/>
      <color rgb="FFFF0000"/>
      <name val="ＭＳ Ｐゴシック"/>
      <family val="3"/>
      <charset val="128"/>
    </font>
    <font>
      <b/>
      <sz val="10"/>
      <name val="ＭＳ Ｐゴシック"/>
      <family val="3"/>
      <charset val="128"/>
    </font>
    <font>
      <sz val="11"/>
      <color theme="1"/>
      <name val="ＭＳ Ｐゴシック"/>
      <family val="3"/>
      <charset val="128"/>
      <scheme val="major"/>
    </font>
    <font>
      <sz val="11"/>
      <name val="Meiryo UI"/>
      <family val="3"/>
      <charset val="128"/>
    </font>
    <font>
      <sz val="10"/>
      <color rgb="FF0070C0"/>
      <name val="Meiryo UI"/>
      <family val="3"/>
      <charset val="128"/>
    </font>
    <font>
      <sz val="10"/>
      <color theme="0"/>
      <name val="Meiryo UI"/>
      <family val="3"/>
      <charset val="128"/>
    </font>
    <font>
      <sz val="10"/>
      <color rgb="FFFF0000"/>
      <name val="Meiryo UI"/>
      <family val="3"/>
      <charset val="128"/>
    </font>
    <font>
      <b/>
      <sz val="14"/>
      <color rgb="FFFF0000"/>
      <name val="ＭＳ Ｐゴシック"/>
      <family val="3"/>
      <charset val="128"/>
    </font>
  </fonts>
  <fills count="14">
    <fill>
      <patternFill patternType="none"/>
    </fill>
    <fill>
      <patternFill patternType="gray125"/>
    </fill>
    <fill>
      <patternFill patternType="solid">
        <fgColor rgb="FFB7DEE8"/>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rgb="FFFFFFD9"/>
        <bgColor indexed="64"/>
      </patternFill>
    </fill>
    <fill>
      <patternFill patternType="solid">
        <fgColor rgb="FFFFFFCD"/>
        <bgColor indexed="64"/>
      </patternFill>
    </fill>
    <fill>
      <patternFill patternType="solid">
        <fgColor rgb="FFFFFF00"/>
        <bgColor indexed="64"/>
      </patternFill>
    </fill>
    <fill>
      <patternFill patternType="solid">
        <fgColor rgb="FFFFFFEB"/>
        <bgColor indexed="64"/>
      </patternFill>
    </fill>
    <fill>
      <patternFill patternType="solid">
        <fgColor rgb="FFFFCCFF"/>
        <bgColor indexed="64"/>
      </patternFill>
    </fill>
    <fill>
      <patternFill patternType="solid">
        <fgColor theme="8" tint="0.79998168889431442"/>
        <bgColor indexed="64"/>
      </patternFill>
    </fill>
  </fills>
  <borders count="71">
    <border>
      <left/>
      <right/>
      <top/>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Down="1">
      <left style="thin">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hair">
        <color indexed="64"/>
      </left>
      <right/>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diagonalUp="1">
      <left style="medium">
        <color indexed="64"/>
      </left>
      <right style="medium">
        <color indexed="64"/>
      </right>
      <top style="medium">
        <color indexed="64"/>
      </top>
      <bottom style="medium">
        <color indexed="64"/>
      </bottom>
      <diagonal style="thin">
        <color indexed="64"/>
      </diagonal>
    </border>
    <border>
      <left style="medium">
        <color indexed="64"/>
      </left>
      <right/>
      <top/>
      <bottom/>
      <diagonal/>
    </border>
    <border>
      <left style="medium">
        <color auto="1"/>
      </left>
      <right/>
      <top style="medium">
        <color auto="1"/>
      </top>
      <bottom/>
      <diagonal/>
    </border>
    <border>
      <left/>
      <right style="medium">
        <color auto="1"/>
      </right>
      <top/>
      <bottom/>
      <diagonal/>
    </border>
    <border>
      <left style="thin">
        <color indexed="64"/>
      </left>
      <right style="thin">
        <color indexed="64"/>
      </right>
      <top style="thin">
        <color indexed="64"/>
      </top>
      <bottom style="medium">
        <color auto="1"/>
      </bottom>
      <diagonal/>
    </border>
    <border>
      <left style="thin">
        <color indexed="64"/>
      </left>
      <right style="medium">
        <color indexed="64"/>
      </right>
      <top style="thin">
        <color indexed="64"/>
      </top>
      <bottom/>
      <diagonal/>
    </border>
    <border diagonalUp="1">
      <left/>
      <right/>
      <top/>
      <bottom style="medium">
        <color indexed="64"/>
      </bottom>
      <diagonal style="thin">
        <color indexed="64"/>
      </diagonal>
    </border>
    <border>
      <left/>
      <right/>
      <top/>
      <bottom style="thick">
        <color auto="1"/>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diagonalUp="1">
      <left style="medium">
        <color indexed="64"/>
      </left>
      <right/>
      <top style="medium">
        <color indexed="64"/>
      </top>
      <bottom style="medium">
        <color indexed="64"/>
      </bottom>
      <diagonal style="thin">
        <color indexed="64"/>
      </diagonal>
    </border>
  </borders>
  <cellStyleXfs count="5">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xf numFmtId="6" fontId="2" fillId="0" borderId="0" applyFont="0" applyFill="0" applyBorder="0" applyAlignment="0" applyProtection="0">
      <alignment vertical="center"/>
    </xf>
  </cellStyleXfs>
  <cellXfs count="449">
    <xf numFmtId="0" fontId="0" fillId="0" borderId="0" xfId="0"/>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3" xfId="0" applyFont="1" applyBorder="1" applyAlignment="1">
      <alignment vertical="center"/>
    </xf>
    <xf numFmtId="0" fontId="0" fillId="0" borderId="0" xfId="0" applyFont="1" applyAlignment="1">
      <alignment vertical="center"/>
    </xf>
    <xf numFmtId="0" fontId="0" fillId="0" borderId="3" xfId="0" applyFont="1" applyBorder="1" applyAlignment="1">
      <alignment horizontal="distributed" vertical="center"/>
    </xf>
    <xf numFmtId="0" fontId="0" fillId="0" borderId="0" xfId="0" applyFont="1" applyAlignment="1">
      <alignment vertical="center" wrapText="1"/>
    </xf>
    <xf numFmtId="0" fontId="0" fillId="0" borderId="4" xfId="0" applyFont="1" applyBorder="1" applyAlignment="1">
      <alignment horizontal="distributed" vertical="center"/>
    </xf>
    <xf numFmtId="0" fontId="0" fillId="0" borderId="0" xfId="0" applyFont="1" applyAlignment="1"/>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178" fontId="1" fillId="0" borderId="0" xfId="2" applyNumberFormat="1" applyFont="1" applyProtection="1">
      <alignment vertical="center"/>
    </xf>
    <xf numFmtId="178" fontId="1" fillId="0" borderId="0" xfId="2" applyNumberFormat="1" applyFont="1">
      <alignment vertical="center"/>
    </xf>
    <xf numFmtId="178" fontId="1" fillId="0" borderId="0" xfId="2" applyNumberFormat="1" applyFont="1" applyAlignment="1" applyProtection="1">
      <alignment horizontal="center" vertical="center"/>
    </xf>
    <xf numFmtId="178" fontId="1" fillId="0" borderId="0" xfId="2" applyNumberFormat="1" applyFont="1" applyAlignment="1">
      <alignment horizontal="center" vertical="center"/>
    </xf>
    <xf numFmtId="178" fontId="1" fillId="0" borderId="12" xfId="2" applyNumberFormat="1" applyFont="1" applyBorder="1" applyAlignment="1" applyProtection="1">
      <alignment vertical="center" shrinkToFit="1"/>
    </xf>
    <xf numFmtId="178" fontId="1" fillId="0" borderId="14" xfId="2" applyNumberFormat="1" applyFont="1" applyBorder="1" applyAlignment="1" applyProtection="1">
      <alignment horizontal="right" vertical="center" shrinkToFit="1"/>
    </xf>
    <xf numFmtId="178" fontId="1" fillId="0" borderId="12"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2" fillId="0" borderId="11" xfId="2" applyFont="1" applyBorder="1" applyAlignment="1" applyProtection="1">
      <alignment horizontal="center" vertical="center"/>
    </xf>
    <xf numFmtId="0" fontId="12" fillId="0" borderId="11" xfId="2" applyFont="1" applyBorder="1" applyAlignment="1" applyProtection="1">
      <alignment horizontal="left" vertical="center"/>
    </xf>
    <xf numFmtId="178" fontId="1" fillId="0" borderId="0" xfId="2" applyNumberFormat="1" applyFont="1" applyAlignment="1">
      <alignment vertical="center" wrapText="1"/>
    </xf>
    <xf numFmtId="3" fontId="12" fillId="0" borderId="11" xfId="2" applyNumberFormat="1" applyFont="1" applyBorder="1" applyAlignment="1" applyProtection="1">
      <alignment horizontal="center" vertical="center"/>
    </xf>
    <xf numFmtId="180" fontId="12" fillId="0" borderId="11"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3" fontId="12" fillId="0" borderId="11" xfId="2" applyNumberFormat="1" applyFont="1" applyFill="1" applyBorder="1" applyAlignment="1" applyProtection="1">
      <alignment horizontal="center" vertical="center"/>
    </xf>
    <xf numFmtId="180" fontId="12" fillId="0" borderId="11" xfId="2" applyNumberFormat="1" applyFont="1" applyFill="1" applyBorder="1" applyAlignment="1" applyProtection="1">
      <alignment horizontal="center" vertical="center"/>
    </xf>
    <xf numFmtId="0" fontId="1" fillId="0" borderId="11" xfId="2" applyBorder="1" applyProtection="1">
      <alignment vertical="center"/>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81" fontId="1" fillId="0" borderId="13" xfId="2" applyNumberFormat="1" applyFont="1" applyFill="1" applyBorder="1" applyAlignment="1" applyProtection="1">
      <alignment horizontal="right" vertical="center" shrinkToFit="1"/>
    </xf>
    <xf numFmtId="0" fontId="0" fillId="0" borderId="4" xfId="0" applyFont="1" applyBorder="1" applyAlignment="1">
      <alignment vertical="center"/>
    </xf>
    <xf numFmtId="0" fontId="0" fillId="0" borderId="7" xfId="0" applyFont="1" applyBorder="1" applyAlignment="1">
      <alignment vertical="center"/>
    </xf>
    <xf numFmtId="0" fontId="4" fillId="0" borderId="0" xfId="0" applyFont="1" applyAlignment="1">
      <alignment horizontal="left" vertical="center"/>
    </xf>
    <xf numFmtId="0" fontId="0" fillId="0" borderId="0" xfId="0" applyFont="1" applyAlignment="1">
      <alignment horizontal="center"/>
    </xf>
    <xf numFmtId="183" fontId="16" fillId="0" borderId="0" xfId="0" applyNumberFormat="1" applyFont="1" applyAlignment="1">
      <alignment horizontal="center" vertical="center"/>
    </xf>
    <xf numFmtId="0" fontId="16" fillId="0" borderId="0" xfId="0" applyFont="1" applyAlignment="1">
      <alignment horizontal="center" vertical="center"/>
    </xf>
    <xf numFmtId="56" fontId="16" fillId="0" borderId="16" xfId="0" applyNumberFormat="1" applyFont="1" applyBorder="1" applyAlignment="1">
      <alignment horizontal="center" vertical="center"/>
    </xf>
    <xf numFmtId="0" fontId="0" fillId="0" borderId="0" xfId="0" applyFont="1" applyAlignment="1">
      <alignment horizontal="left" vertical="top"/>
    </xf>
    <xf numFmtId="0" fontId="0" fillId="0" borderId="0" xfId="0" applyNumberFormat="1" applyFont="1" applyAlignment="1">
      <alignment vertical="center"/>
    </xf>
    <xf numFmtId="0" fontId="0" fillId="0" borderId="0" xfId="0" applyAlignment="1">
      <alignment vertical="center"/>
    </xf>
    <xf numFmtId="0" fontId="0" fillId="0" borderId="0" xfId="0" applyAlignment="1">
      <alignment horizontal="center" vertical="center"/>
    </xf>
    <xf numFmtId="0" fontId="0" fillId="0" borderId="0" xfId="0" applyFont="1" applyAlignment="1" applyProtection="1">
      <alignment vertical="center"/>
    </xf>
    <xf numFmtId="0" fontId="0" fillId="0" borderId="32" xfId="0" applyFont="1" applyBorder="1" applyAlignment="1" applyProtection="1">
      <alignment horizontal="right" vertical="center"/>
    </xf>
    <xf numFmtId="20" fontId="13" fillId="0" borderId="11" xfId="0" applyNumberFormat="1" applyFont="1" applyFill="1" applyBorder="1" applyAlignment="1" applyProtection="1">
      <alignment horizontal="center" vertical="center"/>
    </xf>
    <xf numFmtId="0" fontId="0" fillId="0" borderId="0" xfId="0" applyFont="1" applyAlignment="1" applyProtection="1">
      <alignment horizontal="right" vertical="center"/>
    </xf>
    <xf numFmtId="0" fontId="13" fillId="0" borderId="11" xfId="0" applyFont="1" applyBorder="1" applyAlignment="1" applyProtection="1">
      <alignment horizontal="center" vertical="center"/>
    </xf>
    <xf numFmtId="0" fontId="13" fillId="0" borderId="2" xfId="0" applyFont="1" applyBorder="1" applyAlignment="1" applyProtection="1">
      <alignment horizontal="left" vertical="center"/>
    </xf>
    <xf numFmtId="0" fontId="13" fillId="0" borderId="0" xfId="0" applyFont="1" applyAlignment="1" applyProtection="1">
      <alignment vertical="center"/>
    </xf>
    <xf numFmtId="185" fontId="13" fillId="0" borderId="11" xfId="0" applyNumberFormat="1" applyFont="1" applyBorder="1" applyAlignment="1" applyProtection="1">
      <alignment horizontal="center" vertical="center"/>
    </xf>
    <xf numFmtId="0" fontId="13" fillId="0" borderId="13" xfId="0" applyFont="1" applyBorder="1" applyAlignment="1" applyProtection="1">
      <alignment vertical="center"/>
    </xf>
    <xf numFmtId="0" fontId="14" fillId="0" borderId="11" xfId="0" applyFont="1" applyFill="1" applyBorder="1" applyAlignment="1" applyProtection="1">
      <alignment horizontal="center" vertical="center"/>
    </xf>
    <xf numFmtId="0" fontId="17" fillId="0" borderId="11" xfId="0" applyFont="1" applyBorder="1" applyAlignment="1" applyProtection="1">
      <alignment horizontal="center" vertical="center"/>
    </xf>
    <xf numFmtId="0" fontId="0" fillId="0" borderId="0" xfId="0" applyFont="1" applyAlignment="1" applyProtection="1">
      <alignment horizontal="center"/>
    </xf>
    <xf numFmtId="0" fontId="0" fillId="0" borderId="0" xfId="0" quotePrefix="1" applyFont="1" applyAlignment="1" applyProtection="1">
      <alignment horizontal="center"/>
    </xf>
    <xf numFmtId="20" fontId="16" fillId="0" borderId="0" xfId="0" applyNumberFormat="1" applyFont="1" applyAlignment="1" applyProtection="1">
      <alignment horizontal="center" vertical="center"/>
    </xf>
    <xf numFmtId="20" fontId="4" fillId="0" borderId="0" xfId="0" applyNumberFormat="1" applyFont="1" applyAlignment="1" applyProtection="1">
      <alignment horizontal="center" vertical="center"/>
    </xf>
    <xf numFmtId="183" fontId="16" fillId="0" borderId="0" xfId="0" applyNumberFormat="1" applyFont="1" applyAlignment="1" applyProtection="1">
      <alignment horizontal="center" vertical="center"/>
    </xf>
    <xf numFmtId="0" fontId="16" fillId="0" borderId="0" xfId="0" applyFont="1" applyAlignment="1" applyProtection="1">
      <alignment horizontal="center" vertical="center"/>
    </xf>
    <xf numFmtId="0" fontId="18" fillId="0" borderId="0" xfId="0" applyFont="1" applyAlignment="1">
      <alignment vertical="center"/>
    </xf>
    <xf numFmtId="178" fontId="1" fillId="0" borderId="0" xfId="2" applyNumberFormat="1" applyFont="1" applyFill="1" applyBorder="1">
      <alignment vertical="center"/>
    </xf>
    <xf numFmtId="178" fontId="1" fillId="0" borderId="0" xfId="2" applyNumberFormat="1" applyFont="1" applyFill="1" applyBorder="1" applyAlignment="1" applyProtection="1">
      <alignment horizontal="right" vertical="center" wrapText="1"/>
      <protection locked="0"/>
    </xf>
    <xf numFmtId="0" fontId="15" fillId="0" borderId="7" xfId="0" applyFont="1" applyBorder="1" applyAlignment="1" applyProtection="1">
      <alignment horizontal="left" vertical="center"/>
    </xf>
    <xf numFmtId="0" fontId="15" fillId="0" borderId="43" xfId="0" applyFont="1" applyBorder="1" applyAlignment="1" applyProtection="1">
      <alignment horizontal="left" vertical="center"/>
    </xf>
    <xf numFmtId="38" fontId="4" fillId="0" borderId="1" xfId="1" applyFont="1" applyBorder="1" applyAlignment="1" applyProtection="1">
      <alignment horizontal="right" vertical="center"/>
    </xf>
    <xf numFmtId="0" fontId="16" fillId="0" borderId="9" xfId="0" applyFont="1" applyBorder="1" applyAlignment="1" applyProtection="1">
      <alignment horizontal="left" vertical="center"/>
    </xf>
    <xf numFmtId="184" fontId="16" fillId="0" borderId="15" xfId="0" applyNumberFormat="1" applyFont="1" applyFill="1" applyBorder="1" applyAlignment="1" applyProtection="1">
      <alignment horizontal="right" vertical="center"/>
      <protection locked="0"/>
    </xf>
    <xf numFmtId="0" fontId="16" fillId="0" borderId="4" xfId="0" applyFont="1" applyFill="1" applyBorder="1" applyAlignment="1">
      <alignment horizontal="center" vertical="center"/>
    </xf>
    <xf numFmtId="0" fontId="16" fillId="0" borderId="2" xfId="0" applyNumberFormat="1" applyFont="1" applyFill="1" applyBorder="1" applyAlignment="1" applyProtection="1">
      <alignment horizontal="center" vertical="center"/>
    </xf>
    <xf numFmtId="20" fontId="15" fillId="0" borderId="4" xfId="0" applyNumberFormat="1" applyFont="1" applyFill="1" applyBorder="1" applyAlignment="1" applyProtection="1">
      <alignment horizontal="left" vertical="center"/>
    </xf>
    <xf numFmtId="182" fontId="16" fillId="0" borderId="4" xfId="0" applyNumberFormat="1" applyFont="1" applyFill="1" applyBorder="1" applyAlignment="1" applyProtection="1">
      <alignment horizontal="center" vertical="center"/>
    </xf>
    <xf numFmtId="38" fontId="16" fillId="0" borderId="2" xfId="1" applyFont="1" applyFill="1" applyBorder="1" applyAlignment="1" applyProtection="1">
      <alignment horizontal="right" vertical="center"/>
    </xf>
    <xf numFmtId="0" fontId="16" fillId="0" borderId="8" xfId="0" applyFont="1" applyFill="1" applyBorder="1" applyAlignment="1">
      <alignment horizontal="center" vertical="center"/>
    </xf>
    <xf numFmtId="184" fontId="16" fillId="0" borderId="40" xfId="0" applyNumberFormat="1" applyFont="1" applyFill="1" applyBorder="1" applyAlignment="1" applyProtection="1">
      <alignment horizontal="right" vertical="center"/>
      <protection locked="0"/>
    </xf>
    <xf numFmtId="0" fontId="16" fillId="0" borderId="42" xfId="0" applyFont="1" applyFill="1" applyBorder="1" applyAlignment="1">
      <alignment horizontal="center" vertical="center"/>
    </xf>
    <xf numFmtId="0" fontId="16" fillId="0" borderId="41" xfId="0" applyNumberFormat="1" applyFont="1" applyFill="1" applyBorder="1" applyAlignment="1" applyProtection="1">
      <alignment horizontal="center" vertical="center"/>
    </xf>
    <xf numFmtId="20" fontId="15" fillId="0" borderId="42" xfId="0" applyNumberFormat="1" applyFont="1" applyFill="1" applyBorder="1" applyAlignment="1" applyProtection="1">
      <alignment horizontal="left" vertical="center"/>
    </xf>
    <xf numFmtId="182" fontId="16" fillId="0" borderId="42" xfId="0" applyNumberFormat="1" applyFont="1" applyFill="1" applyBorder="1" applyAlignment="1" applyProtection="1">
      <alignment horizontal="center" vertical="center"/>
    </xf>
    <xf numFmtId="38" fontId="16" fillId="0" borderId="41" xfId="1" applyFont="1" applyFill="1" applyBorder="1" applyAlignment="1" applyProtection="1">
      <alignment horizontal="right" vertical="center"/>
    </xf>
    <xf numFmtId="20" fontId="16" fillId="3" borderId="2" xfId="0" applyNumberFormat="1" applyFont="1" applyFill="1" applyBorder="1" applyAlignment="1" applyProtection="1">
      <alignment horizontal="center" vertical="center"/>
      <protection locked="0"/>
    </xf>
    <xf numFmtId="20" fontId="16" fillId="3" borderId="14" xfId="0" applyNumberFormat="1" applyFont="1" applyFill="1" applyBorder="1" applyAlignment="1" applyProtection="1">
      <alignment horizontal="center" vertical="center"/>
      <protection locked="0"/>
    </xf>
    <xf numFmtId="20" fontId="16" fillId="3" borderId="41" xfId="0" applyNumberFormat="1" applyFont="1" applyFill="1" applyBorder="1" applyAlignment="1" applyProtection="1">
      <alignment horizontal="center" vertical="center"/>
      <protection locked="0"/>
    </xf>
    <xf numFmtId="20" fontId="16" fillId="3" borderId="7" xfId="0" applyNumberFormat="1" applyFont="1" applyFill="1" applyBorder="1" applyAlignment="1" applyProtection="1">
      <alignment horizontal="center" vertical="center"/>
      <protection locked="0"/>
    </xf>
    <xf numFmtId="20" fontId="16" fillId="3" borderId="8" xfId="0" applyNumberFormat="1" applyFont="1" applyFill="1" applyBorder="1" applyAlignment="1" applyProtection="1">
      <alignment horizontal="center" vertical="center"/>
      <protection locked="0"/>
    </xf>
    <xf numFmtId="20" fontId="16" fillId="3" borderId="42" xfId="0" applyNumberFormat="1" applyFont="1" applyFill="1" applyBorder="1" applyAlignment="1" applyProtection="1">
      <alignment horizontal="center" vertical="center"/>
      <protection locked="0"/>
    </xf>
    <xf numFmtId="0" fontId="0" fillId="0" borderId="30" xfId="0" applyNumberFormat="1" applyFont="1" applyFill="1" applyBorder="1" applyAlignment="1" applyProtection="1">
      <alignment horizontal="center" vertical="center"/>
    </xf>
    <xf numFmtId="0" fontId="0" fillId="0" borderId="35" xfId="0" applyNumberFormat="1" applyFont="1" applyFill="1" applyBorder="1" applyAlignment="1" applyProtection="1">
      <alignment horizontal="center" vertical="center"/>
    </xf>
    <xf numFmtId="0" fontId="0" fillId="0" borderId="0" xfId="0" applyFont="1" applyAlignment="1">
      <alignment horizontal="center" vertical="center"/>
    </xf>
    <xf numFmtId="0" fontId="0" fillId="0" borderId="11" xfId="0" applyFont="1" applyBorder="1" applyAlignment="1">
      <alignment horizontal="center" vertical="center"/>
    </xf>
    <xf numFmtId="184" fontId="16" fillId="0" borderId="15" xfId="0" applyNumberFormat="1" applyFont="1" applyFill="1" applyBorder="1" applyAlignment="1" applyProtection="1">
      <alignment horizontal="right" vertical="center" shrinkToFit="1"/>
      <protection locked="0"/>
    </xf>
    <xf numFmtId="184" fontId="16" fillId="0" borderId="40" xfId="0" applyNumberFormat="1" applyFont="1" applyFill="1" applyBorder="1" applyAlignment="1" applyProtection="1">
      <alignment horizontal="right" vertical="center" shrinkToFit="1"/>
      <protection locked="0"/>
    </xf>
    <xf numFmtId="178" fontId="1" fillId="0" borderId="4" xfId="2" applyNumberFormat="1" applyFont="1" applyFill="1" applyBorder="1" applyAlignment="1" applyProtection="1">
      <alignment vertical="center" wrapText="1"/>
    </xf>
    <xf numFmtId="179" fontId="1" fillId="0" borderId="4" xfId="2" applyNumberFormat="1" applyFont="1" applyBorder="1" applyAlignment="1" applyProtection="1">
      <alignment vertical="center" shrinkToFit="1"/>
    </xf>
    <xf numFmtId="178" fontId="1" fillId="0" borderId="7" xfId="2" applyNumberFormat="1" applyFont="1" applyBorder="1" applyAlignment="1" applyProtection="1">
      <alignment vertical="center" shrinkToFit="1"/>
    </xf>
    <xf numFmtId="0" fontId="4" fillId="0" borderId="0" xfId="0" applyFont="1" applyAlignment="1" applyProtection="1">
      <alignment vertical="center"/>
    </xf>
    <xf numFmtId="0" fontId="20" fillId="0" borderId="0" xfId="0" applyFont="1" applyAlignment="1" applyProtection="1">
      <alignment vertical="center"/>
    </xf>
    <xf numFmtId="178" fontId="1" fillId="0" borderId="47" xfId="2" applyNumberFormat="1" applyFont="1" applyBorder="1" applyAlignment="1" applyProtection="1">
      <alignment horizontal="right" vertical="center" shrinkToFit="1"/>
    </xf>
    <xf numFmtId="181" fontId="1" fillId="0" borderId="46" xfId="2" applyNumberFormat="1" applyFont="1" applyBorder="1" applyAlignment="1" applyProtection="1">
      <alignment horizontal="right" vertical="center" shrinkToFit="1"/>
    </xf>
    <xf numFmtId="178" fontId="1" fillId="0" borderId="46" xfId="2" applyNumberFormat="1" applyFont="1" applyBorder="1" applyAlignment="1" applyProtection="1">
      <alignment horizontal="right" vertical="center" shrinkToFit="1"/>
    </xf>
    <xf numFmtId="178" fontId="1" fillId="0" borderId="48" xfId="2" applyNumberFormat="1" applyFont="1" applyBorder="1" applyAlignment="1" applyProtection="1">
      <alignment horizontal="right" vertical="center" shrinkToFit="1"/>
    </xf>
    <xf numFmtId="178" fontId="1" fillId="0" borderId="9" xfId="2" applyNumberFormat="1" applyFont="1" applyBorder="1" applyAlignment="1" applyProtection="1">
      <alignment vertical="center" shrinkToFit="1"/>
    </xf>
    <xf numFmtId="178" fontId="10" fillId="5" borderId="11" xfId="2" applyNumberFormat="1" applyFont="1" applyFill="1" applyBorder="1" applyAlignment="1" applyProtection="1">
      <alignment horizontal="center" vertical="center" wrapText="1" shrinkToFit="1"/>
    </xf>
    <xf numFmtId="178" fontId="1" fillId="5" borderId="11" xfId="2" applyNumberFormat="1" applyFont="1" applyFill="1" applyBorder="1" applyAlignment="1" applyProtection="1">
      <alignment horizontal="center" vertical="center" wrapText="1" shrinkToFit="1"/>
    </xf>
    <xf numFmtId="178" fontId="10" fillId="5" borderId="2" xfId="2" applyNumberFormat="1" applyFont="1" applyFill="1" applyBorder="1" applyAlignment="1" applyProtection="1">
      <alignment horizontal="center" vertical="center" wrapText="1" shrinkToFit="1"/>
    </xf>
    <xf numFmtId="178" fontId="10" fillId="5" borderId="7" xfId="2" applyNumberFormat="1" applyFont="1" applyFill="1" applyBorder="1" applyAlignment="1" applyProtection="1">
      <alignment horizontal="center" vertical="center" wrapText="1" shrinkToFit="1"/>
    </xf>
    <xf numFmtId="178" fontId="10" fillId="5" borderId="13" xfId="2" applyNumberFormat="1" applyFont="1" applyFill="1" applyBorder="1" applyAlignment="1" applyProtection="1">
      <alignment horizontal="center" vertical="center" wrapText="1" shrinkToFit="1"/>
    </xf>
    <xf numFmtId="178" fontId="1" fillId="0" borderId="3" xfId="2" applyNumberFormat="1" applyFont="1" applyFill="1" applyBorder="1" applyAlignment="1" applyProtection="1">
      <alignment vertical="center" wrapText="1"/>
    </xf>
    <xf numFmtId="14" fontId="1" fillId="0" borderId="0" xfId="2" applyNumberFormat="1" applyFont="1" applyAlignment="1" applyProtection="1">
      <alignment vertical="center" wrapText="1"/>
    </xf>
    <xf numFmtId="179" fontId="1" fillId="5" borderId="12" xfId="2" applyNumberFormat="1" applyFont="1" applyFill="1" applyBorder="1" applyAlignment="1" applyProtection="1">
      <alignment horizontal="center" vertical="center" wrapText="1" shrinkToFit="1"/>
    </xf>
    <xf numFmtId="0" fontId="1" fillId="0" borderId="49" xfId="2" applyNumberFormat="1" applyFont="1" applyBorder="1" applyAlignment="1" applyProtection="1">
      <alignment vertical="center" shrinkToFit="1"/>
    </xf>
    <xf numFmtId="0" fontId="1" fillId="0" borderId="50" xfId="2" applyNumberFormat="1" applyFont="1" applyBorder="1" applyAlignment="1" applyProtection="1">
      <alignment vertical="center" shrinkToFit="1"/>
    </xf>
    <xf numFmtId="0" fontId="22" fillId="0" borderId="0" xfId="0" applyFont="1" applyAlignment="1">
      <alignment vertical="center"/>
    </xf>
    <xf numFmtId="178" fontId="23" fillId="0" borderId="0" xfId="2" applyNumberFormat="1" applyFont="1" applyProtection="1">
      <alignment vertical="center"/>
    </xf>
    <xf numFmtId="178" fontId="23" fillId="0" borderId="0" xfId="2" applyNumberFormat="1" applyFont="1">
      <alignment vertical="center"/>
    </xf>
    <xf numFmtId="0" fontId="0" fillId="0" borderId="11" xfId="0" applyBorder="1" applyAlignment="1">
      <alignment vertical="center"/>
    </xf>
    <xf numFmtId="177" fontId="15" fillId="0" borderId="4" xfId="0" applyNumberFormat="1" applyFont="1" applyFill="1" applyBorder="1" applyAlignment="1" applyProtection="1">
      <alignment horizontal="left" vertical="center" wrapText="1"/>
    </xf>
    <xf numFmtId="177" fontId="15" fillId="0" borderId="42" xfId="0" applyNumberFormat="1" applyFont="1" applyFill="1" applyBorder="1" applyAlignment="1" applyProtection="1">
      <alignment horizontal="left" vertical="center" wrapText="1"/>
    </xf>
    <xf numFmtId="20" fontId="16" fillId="0" borderId="30" xfId="0" applyNumberFormat="1" applyFont="1" applyFill="1" applyBorder="1" applyAlignment="1" applyProtection="1">
      <alignment horizontal="center" vertical="center" wrapText="1"/>
    </xf>
    <xf numFmtId="20" fontId="16" fillId="0" borderId="35" xfId="0" applyNumberFormat="1" applyFont="1" applyFill="1" applyBorder="1" applyAlignment="1" applyProtection="1">
      <alignment horizontal="center" vertical="center" wrapText="1"/>
    </xf>
    <xf numFmtId="20" fontId="16" fillId="0" borderId="52" xfId="0" applyNumberFormat="1" applyFont="1" applyFill="1" applyBorder="1" applyAlignment="1" applyProtection="1">
      <alignment horizontal="center" vertical="center" wrapText="1"/>
    </xf>
    <xf numFmtId="183" fontId="16" fillId="3" borderId="30" xfId="0" applyNumberFormat="1" applyFont="1" applyFill="1" applyBorder="1" applyAlignment="1" applyProtection="1">
      <alignment horizontal="center" vertical="center"/>
      <protection locked="0"/>
    </xf>
    <xf numFmtId="183" fontId="16" fillId="3" borderId="56" xfId="0" applyNumberFormat="1" applyFont="1" applyFill="1" applyBorder="1" applyAlignment="1" applyProtection="1">
      <alignment horizontal="center" vertical="center"/>
      <protection locked="0"/>
    </xf>
    <xf numFmtId="0" fontId="16" fillId="0" borderId="21" xfId="0" applyNumberFormat="1" applyFont="1" applyBorder="1" applyAlignment="1" applyProtection="1">
      <alignment horizontal="center" vertical="center"/>
    </xf>
    <xf numFmtId="0" fontId="0" fillId="0" borderId="57" xfId="0" applyFont="1" applyBorder="1" applyAlignment="1" applyProtection="1">
      <alignment vertical="center"/>
    </xf>
    <xf numFmtId="20" fontId="13" fillId="0" borderId="11" xfId="0" applyNumberFormat="1" applyFont="1" applyBorder="1" applyAlignment="1">
      <alignment horizontal="center" vertical="center"/>
    </xf>
    <xf numFmtId="178" fontId="25" fillId="0" borderId="0" xfId="2" applyNumberFormat="1" applyFont="1" applyBorder="1">
      <alignment vertical="center"/>
    </xf>
    <xf numFmtId="0" fontId="18" fillId="0" borderId="0" xfId="0" applyFont="1" applyAlignment="1">
      <alignment horizontal="left" vertical="center"/>
    </xf>
    <xf numFmtId="0" fontId="26" fillId="0" borderId="0" xfId="0" applyFont="1" applyAlignment="1">
      <alignment horizontal="left" vertical="center"/>
    </xf>
    <xf numFmtId="0" fontId="27" fillId="6" borderId="0" xfId="0" applyFont="1" applyFill="1" applyAlignment="1">
      <alignment horizontal="center" vertical="center"/>
    </xf>
    <xf numFmtId="0" fontId="0" fillId="0" borderId="0" xfId="0" applyFont="1" applyBorder="1" applyAlignment="1">
      <alignment horizontal="left" vertical="center"/>
    </xf>
    <xf numFmtId="178" fontId="1" fillId="8" borderId="45" xfId="0" applyNumberFormat="1" applyFont="1" applyFill="1" applyBorder="1" applyAlignment="1" applyProtection="1">
      <alignment vertical="center" shrinkToFit="1"/>
      <protection locked="0"/>
    </xf>
    <xf numFmtId="178" fontId="1" fillId="8" borderId="45" xfId="2" applyNumberFormat="1" applyFill="1" applyBorder="1" applyAlignment="1" applyProtection="1">
      <alignment vertical="center" shrinkToFit="1"/>
      <protection locked="0"/>
    </xf>
    <xf numFmtId="0" fontId="0" fillId="0" borderId="0" xfId="0" applyFont="1" applyAlignment="1">
      <alignment horizontal="right" vertical="center"/>
    </xf>
    <xf numFmtId="0" fontId="0" fillId="0" borderId="0" xfId="0" applyFont="1" applyAlignment="1" applyProtection="1">
      <alignment horizontal="center" vertical="center"/>
    </xf>
    <xf numFmtId="0" fontId="15" fillId="0" borderId="13" xfId="0" applyFont="1" applyBorder="1" applyAlignment="1">
      <alignment horizontal="center" vertical="center" wrapText="1"/>
    </xf>
    <xf numFmtId="0" fontId="15" fillId="0" borderId="62" xfId="0" applyFont="1" applyBorder="1" applyAlignment="1">
      <alignment horizontal="center" vertical="center" wrapText="1"/>
    </xf>
    <xf numFmtId="0" fontId="15" fillId="0" borderId="4" xfId="0" applyFont="1" applyBorder="1" applyAlignment="1" applyProtection="1">
      <alignment horizontal="left" vertical="center"/>
    </xf>
    <xf numFmtId="0" fontId="15" fillId="3" borderId="55" xfId="0" applyNumberFormat="1" applyFont="1" applyFill="1" applyBorder="1" applyAlignment="1" applyProtection="1">
      <alignment horizontal="center" vertical="center"/>
      <protection locked="0"/>
    </xf>
    <xf numFmtId="0" fontId="15" fillId="3" borderId="5" xfId="0" applyNumberFormat="1" applyFont="1" applyFill="1" applyBorder="1" applyAlignment="1" applyProtection="1">
      <alignment horizontal="center" vertical="center" wrapText="1"/>
      <protection locked="0"/>
    </xf>
    <xf numFmtId="0" fontId="15" fillId="3" borderId="30" xfId="0" applyNumberFormat="1" applyFont="1" applyFill="1" applyBorder="1" applyAlignment="1" applyProtection="1">
      <alignment horizontal="center" vertical="center"/>
      <protection locked="0"/>
    </xf>
    <xf numFmtId="0" fontId="15" fillId="3" borderId="30" xfId="0" applyNumberFormat="1" applyFont="1" applyFill="1" applyBorder="1" applyAlignment="1" applyProtection="1">
      <alignment horizontal="center" vertical="center" wrapText="1"/>
      <protection locked="0"/>
    </xf>
    <xf numFmtId="0" fontId="4" fillId="0" borderId="11" xfId="0" applyFont="1" applyBorder="1" applyAlignment="1">
      <alignment vertical="center"/>
    </xf>
    <xf numFmtId="0" fontId="0" fillId="0" borderId="11" xfId="0" applyFont="1" applyBorder="1" applyAlignment="1">
      <alignment vertical="center"/>
    </xf>
    <xf numFmtId="0" fontId="16" fillId="0" borderId="11" xfId="0" applyFont="1" applyBorder="1" applyAlignment="1">
      <alignment vertical="center" wrapText="1"/>
    </xf>
    <xf numFmtId="0" fontId="15" fillId="3" borderId="35" xfId="0" applyNumberFormat="1" applyFont="1" applyFill="1" applyBorder="1" applyAlignment="1" applyProtection="1">
      <alignment horizontal="center" vertical="center"/>
      <protection locked="0"/>
    </xf>
    <xf numFmtId="0" fontId="15" fillId="3" borderId="35" xfId="0" applyNumberFormat="1" applyFont="1" applyFill="1" applyBorder="1" applyAlignment="1" applyProtection="1">
      <alignment horizontal="center" vertical="center" wrapText="1"/>
      <protection locked="0"/>
    </xf>
    <xf numFmtId="0" fontId="15" fillId="3" borderId="38" xfId="0" applyNumberFormat="1" applyFont="1" applyFill="1" applyBorder="1" applyAlignment="1" applyProtection="1">
      <alignment horizontal="center" vertical="center"/>
      <protection locked="0"/>
    </xf>
    <xf numFmtId="0" fontId="15" fillId="3" borderId="6" xfId="0" applyNumberFormat="1" applyFont="1" applyFill="1" applyBorder="1" applyAlignment="1" applyProtection="1">
      <alignment horizontal="center" vertical="center" wrapText="1"/>
      <protection locked="0"/>
    </xf>
    <xf numFmtId="0" fontId="15" fillId="3" borderId="39" xfId="0" applyNumberFormat="1" applyFont="1" applyFill="1" applyBorder="1" applyAlignment="1" applyProtection="1">
      <alignment horizontal="center" vertical="center"/>
      <protection locked="0"/>
    </xf>
    <xf numFmtId="0" fontId="15" fillId="3" borderId="50" xfId="0" applyNumberFormat="1" applyFont="1" applyFill="1" applyBorder="1" applyAlignment="1" applyProtection="1">
      <alignment horizontal="center" vertical="center" wrapText="1"/>
      <protection locked="0"/>
    </xf>
    <xf numFmtId="0" fontId="0" fillId="0" borderId="0" xfId="0" applyBorder="1" applyAlignment="1">
      <alignment vertical="center"/>
    </xf>
    <xf numFmtId="0" fontId="0" fillId="0" borderId="0" xfId="0" applyNumberFormat="1" applyFont="1" applyAlignment="1" applyProtection="1">
      <alignment vertical="center"/>
    </xf>
    <xf numFmtId="0" fontId="0" fillId="0" borderId="13" xfId="0" applyFont="1" applyBorder="1" applyAlignment="1">
      <alignment horizontal="center" vertical="center"/>
    </xf>
    <xf numFmtId="0" fontId="5" fillId="0" borderId="45" xfId="0" applyFont="1" applyBorder="1" applyAlignment="1">
      <alignment horizontal="center" vertical="center"/>
    </xf>
    <xf numFmtId="0" fontId="15" fillId="0" borderId="40" xfId="0" applyFont="1" applyBorder="1" applyAlignment="1">
      <alignment horizontal="center" vertical="center" wrapText="1"/>
    </xf>
    <xf numFmtId="0" fontId="15" fillId="0" borderId="34" xfId="0" applyFont="1" applyBorder="1" applyAlignment="1">
      <alignment horizontal="center" vertical="center" wrapText="1"/>
    </xf>
    <xf numFmtId="0" fontId="15" fillId="0" borderId="9" xfId="0" applyFont="1" applyBorder="1" applyAlignment="1" applyProtection="1">
      <alignment horizontal="left" vertical="center"/>
    </xf>
    <xf numFmtId="0" fontId="16" fillId="0" borderId="18" xfId="0" applyFont="1" applyBorder="1" applyAlignment="1" applyProtection="1">
      <alignment horizontal="left" vertical="center"/>
    </xf>
    <xf numFmtId="0" fontId="15" fillId="3" borderId="52" xfId="0" applyNumberFormat="1" applyFont="1" applyFill="1" applyBorder="1" applyAlignment="1" applyProtection="1">
      <alignment horizontal="center" vertical="center"/>
      <protection locked="0"/>
    </xf>
    <xf numFmtId="0" fontId="15" fillId="0" borderId="42" xfId="0" applyFont="1" applyBorder="1" applyAlignment="1" applyProtection="1">
      <alignment horizontal="left" vertical="center"/>
    </xf>
    <xf numFmtId="0" fontId="15" fillId="3" borderId="65" xfId="0" applyNumberFormat="1" applyFont="1" applyFill="1" applyBorder="1" applyAlignment="1" applyProtection="1">
      <alignment horizontal="center" vertical="center" wrapText="1"/>
      <protection locked="0"/>
    </xf>
    <xf numFmtId="0" fontId="16" fillId="0" borderId="61" xfId="0" applyFont="1" applyBorder="1" applyAlignment="1" applyProtection="1">
      <alignment horizontal="left" vertical="center"/>
    </xf>
    <xf numFmtId="0" fontId="1" fillId="0" borderId="60" xfId="2" applyNumberFormat="1" applyFont="1" applyBorder="1" applyAlignment="1" applyProtection="1">
      <alignment vertical="center" shrinkToFit="1"/>
    </xf>
    <xf numFmtId="14" fontId="1" fillId="0" borderId="13" xfId="2" applyNumberFormat="1" applyFont="1" applyBorder="1" applyAlignment="1" applyProtection="1">
      <alignment vertical="center" wrapText="1"/>
    </xf>
    <xf numFmtId="14" fontId="1" fillId="0" borderId="44" xfId="2" applyNumberFormat="1" applyFont="1" applyBorder="1" applyAlignment="1" applyProtection="1">
      <alignment vertical="center" wrapText="1"/>
    </xf>
    <xf numFmtId="14" fontId="1" fillId="0" borderId="20" xfId="2" applyNumberFormat="1" applyFont="1" applyBorder="1" applyAlignment="1" applyProtection="1">
      <alignment vertical="center" wrapText="1"/>
    </xf>
    <xf numFmtId="186" fontId="1" fillId="0" borderId="0" xfId="2" applyNumberFormat="1" applyFont="1" applyAlignment="1" applyProtection="1">
      <alignment horizontal="center" vertical="center"/>
    </xf>
    <xf numFmtId="178" fontId="1" fillId="0" borderId="0" xfId="2" applyNumberFormat="1" applyFont="1" applyFill="1" applyBorder="1" applyAlignment="1">
      <alignment horizontal="center" vertical="center"/>
    </xf>
    <xf numFmtId="178" fontId="1" fillId="0" borderId="0" xfId="2" applyNumberFormat="1" applyFont="1" applyAlignment="1" applyProtection="1">
      <alignment horizontal="center" vertical="center" wrapText="1"/>
    </xf>
    <xf numFmtId="178" fontId="1" fillId="0" borderId="11" xfId="2" applyNumberFormat="1" applyFont="1" applyBorder="1" applyAlignment="1" applyProtection="1">
      <alignment vertical="center" wrapText="1"/>
    </xf>
    <xf numFmtId="178" fontId="1" fillId="0" borderId="8" xfId="2" applyNumberFormat="1" applyFont="1" applyBorder="1" applyProtection="1">
      <alignment vertical="center"/>
    </xf>
    <xf numFmtId="0" fontId="1" fillId="0" borderId="4" xfId="2" applyNumberFormat="1" applyFont="1" applyBorder="1" applyAlignment="1" applyProtection="1">
      <alignment vertical="center" shrinkToFit="1"/>
    </xf>
    <xf numFmtId="0" fontId="1" fillId="0" borderId="0" xfId="2" applyNumberFormat="1" applyFont="1" applyBorder="1" applyAlignment="1" applyProtection="1">
      <alignment vertical="center" shrinkToFit="1"/>
    </xf>
    <xf numFmtId="0" fontId="1" fillId="0" borderId="18" xfId="2" applyNumberFormat="1" applyFont="1" applyBorder="1" applyAlignment="1" applyProtection="1">
      <alignment vertical="center" shrinkToFit="1"/>
    </xf>
    <xf numFmtId="178" fontId="1" fillId="0" borderId="11" xfId="0" applyNumberFormat="1" applyFont="1" applyFill="1" applyBorder="1" applyAlignment="1" applyProtection="1">
      <alignment vertical="center" shrinkToFit="1"/>
      <protection locked="0"/>
    </xf>
    <xf numFmtId="178" fontId="1" fillId="0" borderId="11" xfId="2" applyNumberFormat="1" applyFill="1" applyBorder="1" applyAlignment="1" applyProtection="1">
      <alignment vertical="center" shrinkToFit="1"/>
      <protection locked="0"/>
    </xf>
    <xf numFmtId="178" fontId="1" fillId="0" borderId="61" xfId="2" applyNumberFormat="1" applyFill="1" applyBorder="1" applyAlignment="1" applyProtection="1">
      <alignment vertical="center" shrinkToFit="1"/>
      <protection locked="0"/>
    </xf>
    <xf numFmtId="178" fontId="1" fillId="4" borderId="2" xfId="2" applyNumberFormat="1" applyFont="1" applyFill="1" applyBorder="1" applyAlignment="1" applyProtection="1">
      <alignment vertical="center" wrapText="1"/>
    </xf>
    <xf numFmtId="179" fontId="1" fillId="0" borderId="7" xfId="2" applyNumberFormat="1" applyFont="1" applyBorder="1" applyAlignment="1" applyProtection="1">
      <alignment vertical="center" shrinkToFit="1"/>
    </xf>
    <xf numFmtId="178" fontId="1" fillId="0" borderId="2" xfId="2" applyNumberFormat="1" applyFont="1" applyFill="1" applyBorder="1" applyAlignment="1" applyProtection="1">
      <alignment vertical="center" wrapText="1"/>
    </xf>
    <xf numFmtId="178" fontId="1" fillId="0" borderId="17" xfId="2" applyNumberFormat="1" applyFont="1" applyBorder="1" applyAlignment="1" applyProtection="1">
      <alignment horizontal="right" vertical="center" shrinkToFit="1"/>
    </xf>
    <xf numFmtId="179" fontId="1" fillId="0" borderId="17"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178" fontId="1" fillId="0" borderId="17" xfId="2" applyNumberFormat="1" applyFill="1" applyBorder="1" applyAlignment="1" applyProtection="1">
      <alignment vertical="center" shrinkToFit="1"/>
    </xf>
    <xf numFmtId="178" fontId="1" fillId="0" borderId="0" xfId="2" applyNumberFormat="1" applyFont="1" applyBorder="1" applyAlignment="1" applyProtection="1">
      <alignment horizontal="right" vertical="center" shrinkToFit="1"/>
    </xf>
    <xf numFmtId="178" fontId="1" fillId="0" borderId="0" xfId="2" applyNumberFormat="1" applyFont="1" applyBorder="1" applyAlignment="1" applyProtection="1">
      <alignment horizontal="center" vertical="center"/>
    </xf>
    <xf numFmtId="178" fontId="1" fillId="0" borderId="0" xfId="2" applyNumberFormat="1" applyFont="1" applyBorder="1" applyAlignment="1" applyProtection="1">
      <alignment vertical="center" shrinkToFit="1"/>
    </xf>
    <xf numFmtId="178" fontId="1" fillId="0" borderId="0" xfId="2" applyNumberFormat="1" applyFont="1" applyBorder="1" applyAlignment="1" applyProtection="1">
      <alignment vertical="center" wrapText="1"/>
    </xf>
    <xf numFmtId="0" fontId="16" fillId="0" borderId="4" xfId="0" applyFont="1" applyFill="1" applyBorder="1" applyAlignment="1" applyProtection="1">
      <alignment horizontal="center" vertical="center"/>
      <protection locked="0"/>
    </xf>
    <xf numFmtId="0" fontId="16" fillId="0" borderId="8" xfId="0" applyFont="1" applyFill="1" applyBorder="1" applyAlignment="1" applyProtection="1">
      <alignment horizontal="center" vertical="center"/>
      <protection locked="0"/>
    </xf>
    <xf numFmtId="178" fontId="29" fillId="0" borderId="0" xfId="2" applyNumberFormat="1" applyFont="1" applyAlignment="1" applyProtection="1">
      <alignment horizontal="center" vertical="center" textRotation="255" wrapText="1"/>
    </xf>
    <xf numFmtId="178" fontId="1" fillId="0" borderId="7" xfId="2" applyNumberFormat="1" applyFont="1" applyFill="1" applyBorder="1" applyAlignment="1" applyProtection="1">
      <alignment vertical="center" shrinkToFit="1"/>
    </xf>
    <xf numFmtId="178" fontId="1" fillId="0" borderId="33" xfId="2" applyNumberFormat="1" applyFont="1" applyBorder="1" applyAlignment="1" applyProtection="1">
      <alignment vertical="center" shrinkToFit="1"/>
    </xf>
    <xf numFmtId="179" fontId="1" fillId="0" borderId="4" xfId="2" applyNumberFormat="1" applyFont="1" applyFill="1" applyBorder="1" applyAlignment="1" applyProtection="1">
      <alignment vertical="center" shrinkToFit="1"/>
    </xf>
    <xf numFmtId="178" fontId="1" fillId="12" borderId="14" xfId="2" applyNumberFormat="1" applyFont="1" applyFill="1" applyBorder="1" applyAlignment="1" applyProtection="1">
      <alignment horizontal="right" vertical="center" shrinkToFit="1"/>
    </xf>
    <xf numFmtId="178" fontId="1" fillId="0" borderId="11" xfId="2" applyNumberFormat="1" applyBorder="1" applyAlignment="1" applyProtection="1">
      <alignment horizontal="center" vertical="center" wrapText="1"/>
    </xf>
    <xf numFmtId="179" fontId="1" fillId="5" borderId="12" xfId="2" applyNumberFormat="1" applyFont="1" applyFill="1" applyBorder="1" applyAlignment="1" applyProtection="1">
      <alignment horizontal="center" vertical="center" wrapText="1" shrinkToFit="1"/>
    </xf>
    <xf numFmtId="0" fontId="0" fillId="0" borderId="0" xfId="0" applyFont="1" applyAlignment="1" applyProtection="1">
      <alignment horizontal="center" vertical="center"/>
    </xf>
    <xf numFmtId="178" fontId="8" fillId="0" borderId="0" xfId="2" applyNumberFormat="1" applyFont="1" applyAlignment="1" applyProtection="1">
      <alignment horizontal="right" vertical="center" shrinkToFit="1"/>
    </xf>
    <xf numFmtId="178" fontId="1" fillId="8" borderId="45" xfId="0" applyNumberFormat="1" applyFont="1" applyFill="1" applyBorder="1" applyAlignment="1" applyProtection="1">
      <alignment vertical="center" shrinkToFit="1"/>
    </xf>
    <xf numFmtId="178" fontId="1" fillId="0" borderId="12" xfId="2" applyNumberFormat="1" applyFont="1" applyBorder="1" applyAlignment="1" applyProtection="1">
      <alignment horizontal="center" vertical="center" wrapText="1"/>
    </xf>
    <xf numFmtId="178" fontId="1" fillId="10" borderId="0" xfId="2" applyNumberFormat="1" applyFont="1" applyFill="1" applyAlignment="1" applyProtection="1">
      <alignment vertical="center" wrapText="1"/>
    </xf>
    <xf numFmtId="178" fontId="1" fillId="10" borderId="33" xfId="2" applyNumberFormat="1" applyFont="1" applyFill="1" applyBorder="1" applyAlignment="1" applyProtection="1">
      <alignment horizontal="center" vertical="center" wrapText="1"/>
    </xf>
    <xf numFmtId="178" fontId="1" fillId="0" borderId="0" xfId="2" applyNumberFormat="1" applyFont="1" applyBorder="1" applyProtection="1">
      <alignment vertical="center"/>
    </xf>
    <xf numFmtId="178" fontId="1" fillId="0" borderId="0" xfId="2" applyNumberFormat="1" applyFont="1" applyFill="1" applyBorder="1" applyProtection="1">
      <alignment vertical="center"/>
    </xf>
    <xf numFmtId="178" fontId="1" fillId="0" borderId="0" xfId="2" applyNumberFormat="1" applyFont="1" applyFill="1" applyBorder="1" applyAlignment="1" applyProtection="1">
      <alignment horizontal="center" vertical="center"/>
    </xf>
    <xf numFmtId="178" fontId="1" fillId="0" borderId="0" xfId="2" applyNumberFormat="1" applyFont="1" applyFill="1" applyBorder="1" applyAlignment="1" applyProtection="1">
      <alignment horizontal="right" vertical="center" wrapText="1"/>
    </xf>
    <xf numFmtId="0" fontId="18" fillId="0" borderId="0" xfId="0" applyFont="1" applyAlignment="1" applyProtection="1">
      <alignment vertical="center"/>
    </xf>
    <xf numFmtId="178" fontId="1" fillId="0" borderId="11" xfId="0" applyNumberFormat="1" applyFont="1" applyFill="1" applyBorder="1" applyAlignment="1" applyProtection="1">
      <alignment vertical="center" shrinkToFit="1"/>
    </xf>
    <xf numFmtId="178" fontId="1" fillId="0" borderId="11" xfId="2" applyNumberFormat="1" applyFill="1" applyBorder="1" applyAlignment="1" applyProtection="1">
      <alignment vertical="center" shrinkToFit="1"/>
    </xf>
    <xf numFmtId="178" fontId="1" fillId="0" borderId="61" xfId="2" applyNumberFormat="1" applyFill="1" applyBorder="1" applyAlignment="1" applyProtection="1">
      <alignment vertical="center" shrinkToFit="1"/>
    </xf>
    <xf numFmtId="0" fontId="0" fillId="0" borderId="0" xfId="0" applyFont="1" applyAlignment="1" applyProtection="1">
      <alignment horizontal="left" vertical="top"/>
    </xf>
    <xf numFmtId="0" fontId="0" fillId="0" borderId="4" xfId="0" applyFont="1" applyBorder="1" applyAlignment="1" applyProtection="1">
      <alignment vertical="center"/>
    </xf>
    <xf numFmtId="0" fontId="0" fillId="0" borderId="7" xfId="0" applyFont="1" applyBorder="1" applyAlignment="1" applyProtection="1">
      <alignment vertical="center"/>
    </xf>
    <xf numFmtId="0" fontId="0" fillId="0" borderId="3" xfId="0" applyFont="1" applyBorder="1" applyAlignment="1" applyProtection="1">
      <alignment vertical="center"/>
    </xf>
    <xf numFmtId="0" fontId="4" fillId="0" borderId="0" xfId="0" applyFont="1" applyAlignment="1" applyProtection="1">
      <alignment horizontal="left" vertical="center"/>
    </xf>
    <xf numFmtId="0" fontId="0" fillId="0" borderId="3" xfId="0" applyFont="1" applyBorder="1" applyAlignment="1" applyProtection="1">
      <alignment horizontal="distributed" vertical="center"/>
    </xf>
    <xf numFmtId="0" fontId="0" fillId="0" borderId="0" xfId="0" applyFont="1" applyBorder="1" applyAlignment="1" applyProtection="1">
      <alignment horizontal="left" vertical="center"/>
    </xf>
    <xf numFmtId="0" fontId="0" fillId="0" borderId="0" xfId="0" applyFont="1" applyAlignment="1" applyProtection="1">
      <alignment vertical="center" wrapText="1"/>
    </xf>
    <xf numFmtId="0" fontId="0" fillId="0" borderId="4" xfId="0" applyFont="1" applyBorder="1" applyAlignment="1" applyProtection="1">
      <alignment horizontal="distributed" vertical="center"/>
    </xf>
    <xf numFmtId="0" fontId="0" fillId="0" borderId="0" xfId="0" applyFont="1" applyAlignment="1" applyProtection="1"/>
    <xf numFmtId="20" fontId="13" fillId="0" borderId="11" xfId="0" applyNumberFormat="1" applyFont="1" applyBorder="1" applyAlignment="1" applyProtection="1">
      <alignment horizontal="center" vertical="center"/>
    </xf>
    <xf numFmtId="0" fontId="0" fillId="0" borderId="11" xfId="0" applyFont="1" applyBorder="1" applyAlignment="1" applyProtection="1">
      <alignment horizontal="center" vertical="center"/>
    </xf>
    <xf numFmtId="0" fontId="15" fillId="0" borderId="40" xfId="0" applyFont="1" applyBorder="1" applyAlignment="1" applyProtection="1">
      <alignment horizontal="center" vertical="center" wrapText="1"/>
    </xf>
    <xf numFmtId="0" fontId="15" fillId="0" borderId="34" xfId="0" applyFont="1" applyBorder="1" applyAlignment="1" applyProtection="1">
      <alignment horizontal="center" vertical="center" wrapText="1"/>
    </xf>
    <xf numFmtId="184" fontId="16" fillId="0" borderId="15" xfId="0" applyNumberFormat="1" applyFont="1" applyFill="1" applyBorder="1" applyAlignment="1" applyProtection="1">
      <alignment horizontal="right" vertical="center"/>
    </xf>
    <xf numFmtId="20" fontId="16" fillId="3" borderId="2" xfId="0" applyNumberFormat="1" applyFont="1" applyFill="1" applyBorder="1" applyAlignment="1" applyProtection="1">
      <alignment horizontal="center" vertical="center"/>
    </xf>
    <xf numFmtId="0" fontId="16" fillId="0" borderId="4" xfId="0" applyFont="1" applyFill="1" applyBorder="1" applyAlignment="1" applyProtection="1">
      <alignment horizontal="center" vertical="center"/>
    </xf>
    <xf numFmtId="20" fontId="16" fillId="3" borderId="7" xfId="0" applyNumberFormat="1" applyFont="1" applyFill="1" applyBorder="1" applyAlignment="1" applyProtection="1">
      <alignment horizontal="center" vertical="center"/>
    </xf>
    <xf numFmtId="183" fontId="16" fillId="3" borderId="30" xfId="0" applyNumberFormat="1" applyFont="1" applyFill="1" applyBorder="1" applyAlignment="1" applyProtection="1">
      <alignment horizontal="center" vertical="center"/>
    </xf>
    <xf numFmtId="0" fontId="15" fillId="3" borderId="30" xfId="0" applyNumberFormat="1" applyFont="1" applyFill="1" applyBorder="1" applyAlignment="1" applyProtection="1">
      <alignment horizontal="center" vertical="center"/>
    </xf>
    <xf numFmtId="0" fontId="4" fillId="0" borderId="11" xfId="0" applyFont="1" applyBorder="1" applyAlignment="1" applyProtection="1">
      <alignment vertical="center"/>
    </xf>
    <xf numFmtId="0" fontId="0" fillId="0" borderId="11" xfId="0" applyBorder="1" applyAlignment="1" applyProtection="1">
      <alignment vertical="center"/>
    </xf>
    <xf numFmtId="0" fontId="0" fillId="0" borderId="11" xfId="0" applyFont="1" applyBorder="1" applyAlignment="1" applyProtection="1">
      <alignment vertical="center"/>
    </xf>
    <xf numFmtId="0" fontId="16" fillId="0" borderId="11" xfId="0" applyFont="1" applyBorder="1" applyAlignment="1" applyProtection="1">
      <alignment vertical="center" wrapText="1"/>
    </xf>
    <xf numFmtId="0" fontId="16" fillId="0" borderId="8" xfId="0" applyFont="1" applyFill="1" applyBorder="1" applyAlignment="1" applyProtection="1">
      <alignment horizontal="center" vertical="center"/>
    </xf>
    <xf numFmtId="0" fontId="15" fillId="3" borderId="38" xfId="0" applyNumberFormat="1" applyFont="1" applyFill="1" applyBorder="1" applyAlignment="1" applyProtection="1">
      <alignment horizontal="center" vertical="center"/>
    </xf>
    <xf numFmtId="0" fontId="15" fillId="3" borderId="6" xfId="0" applyNumberFormat="1" applyFont="1" applyFill="1" applyBorder="1" applyAlignment="1" applyProtection="1">
      <alignment horizontal="center" vertical="center" wrapText="1"/>
    </xf>
    <xf numFmtId="0" fontId="15" fillId="3" borderId="39" xfId="0" applyNumberFormat="1" applyFont="1" applyFill="1" applyBorder="1" applyAlignment="1" applyProtection="1">
      <alignment horizontal="center" vertical="center"/>
    </xf>
    <xf numFmtId="0" fontId="15" fillId="3" borderId="50" xfId="0" applyNumberFormat="1" applyFont="1" applyFill="1" applyBorder="1" applyAlignment="1" applyProtection="1">
      <alignment horizontal="center" vertical="center" wrapText="1"/>
    </xf>
    <xf numFmtId="184" fontId="16" fillId="0" borderId="40" xfId="0" applyNumberFormat="1" applyFont="1" applyFill="1" applyBorder="1" applyAlignment="1" applyProtection="1">
      <alignment horizontal="right" vertical="center"/>
    </xf>
    <xf numFmtId="20" fontId="16" fillId="3" borderId="41" xfId="0" applyNumberFormat="1" applyFont="1" applyFill="1" applyBorder="1" applyAlignment="1" applyProtection="1">
      <alignment horizontal="center" vertical="center"/>
    </xf>
    <xf numFmtId="0" fontId="16" fillId="0" borderId="42" xfId="0" applyFont="1" applyFill="1" applyBorder="1" applyAlignment="1" applyProtection="1">
      <alignment horizontal="center" vertical="center"/>
    </xf>
    <xf numFmtId="20" fontId="16" fillId="3" borderId="42" xfId="0" applyNumberFormat="1" applyFont="1" applyFill="1" applyBorder="1" applyAlignment="1" applyProtection="1">
      <alignment horizontal="center" vertical="center"/>
    </xf>
    <xf numFmtId="183" fontId="16" fillId="3" borderId="56" xfId="0" applyNumberFormat="1" applyFont="1" applyFill="1" applyBorder="1" applyAlignment="1" applyProtection="1">
      <alignment horizontal="center" vertical="center"/>
    </xf>
    <xf numFmtId="56" fontId="16" fillId="0" borderId="16" xfId="0" applyNumberFormat="1" applyFont="1" applyBorder="1" applyAlignment="1" applyProtection="1">
      <alignment horizontal="center" vertical="center"/>
    </xf>
    <xf numFmtId="0" fontId="0" fillId="0" borderId="36" xfId="0" applyFont="1" applyBorder="1" applyAlignment="1" applyProtection="1">
      <alignment horizontal="center" vertical="center" wrapText="1"/>
    </xf>
    <xf numFmtId="56" fontId="0" fillId="0" borderId="0" xfId="0" applyNumberFormat="1" applyFont="1" applyBorder="1" applyAlignment="1" applyProtection="1">
      <alignment horizontal="center" vertical="center"/>
    </xf>
    <xf numFmtId="0" fontId="0" fillId="0" borderId="0" xfId="0" applyNumberFormat="1" applyFont="1" applyBorder="1" applyAlignment="1" applyProtection="1">
      <alignment horizontal="center" vertical="center"/>
    </xf>
    <xf numFmtId="176" fontId="5" fillId="0" borderId="0" xfId="0" applyNumberFormat="1" applyFont="1" applyBorder="1" applyAlignment="1" applyProtection="1">
      <alignment horizontal="center" vertical="center"/>
    </xf>
    <xf numFmtId="38" fontId="5" fillId="0" borderId="0" xfId="1" applyFont="1" applyBorder="1" applyAlignment="1" applyProtection="1">
      <alignment horizontal="right" vertical="center"/>
    </xf>
    <xf numFmtId="0" fontId="0" fillId="0" borderId="0" xfId="0" applyFont="1" applyBorder="1" applyAlignment="1" applyProtection="1">
      <alignment vertical="center" wrapText="1"/>
    </xf>
    <xf numFmtId="0" fontId="16" fillId="0" borderId="0" xfId="0" applyFont="1" applyAlignment="1" applyProtection="1">
      <alignment vertical="center"/>
    </xf>
    <xf numFmtId="0" fontId="16" fillId="0" borderId="0" xfId="0" applyFont="1" applyAlignment="1" applyProtection="1">
      <alignment horizontal="right" vertical="center"/>
    </xf>
    <xf numFmtId="0" fontId="0" fillId="0" borderId="3" xfId="0" applyFont="1" applyBorder="1" applyAlignment="1" applyProtection="1">
      <alignment vertical="center" wrapText="1"/>
    </xf>
    <xf numFmtId="0" fontId="0" fillId="0" borderId="4" xfId="0" applyFont="1" applyBorder="1" applyAlignment="1" applyProtection="1">
      <alignment vertical="center" wrapText="1"/>
    </xf>
    <xf numFmtId="0" fontId="16" fillId="3" borderId="3" xfId="0" applyFont="1" applyFill="1" applyBorder="1" applyAlignment="1" applyProtection="1">
      <alignment vertical="center" shrinkToFit="1"/>
      <protection locked="0"/>
    </xf>
    <xf numFmtId="0" fontId="0" fillId="0" borderId="0" xfId="0" applyFont="1" applyAlignment="1" applyProtection="1">
      <alignment vertical="center" wrapText="1"/>
      <protection locked="0"/>
    </xf>
    <xf numFmtId="0" fontId="34" fillId="0" borderId="0" xfId="0" applyFont="1" applyAlignment="1">
      <alignment horizontal="left" vertical="center"/>
    </xf>
    <xf numFmtId="0" fontId="36" fillId="0" borderId="0" xfId="0" applyFont="1" applyAlignment="1">
      <alignment vertical="center"/>
    </xf>
    <xf numFmtId="0" fontId="7" fillId="13" borderId="0" xfId="0" applyFont="1" applyFill="1" applyBorder="1" applyAlignment="1">
      <alignment horizontal="center" vertical="center"/>
    </xf>
    <xf numFmtId="0" fontId="37" fillId="13" borderId="0" xfId="0" applyFont="1" applyFill="1" applyBorder="1" applyAlignment="1">
      <alignment horizontal="center" vertical="center"/>
    </xf>
    <xf numFmtId="0" fontId="0" fillId="0" borderId="3" xfId="0" applyBorder="1" applyAlignment="1">
      <alignment horizontal="center"/>
    </xf>
    <xf numFmtId="49" fontId="0" fillId="0" borderId="3" xfId="0" applyNumberFormat="1" applyBorder="1" applyAlignment="1">
      <alignment horizontal="center"/>
    </xf>
    <xf numFmtId="0" fontId="38" fillId="0" borderId="3" xfId="0" applyFont="1" applyBorder="1" applyAlignment="1">
      <alignment vertical="center"/>
    </xf>
    <xf numFmtId="0" fontId="0" fillId="0" borderId="0" xfId="0" applyAlignment="1">
      <alignment horizontal="center"/>
    </xf>
    <xf numFmtId="49" fontId="0" fillId="0" borderId="0" xfId="0" applyNumberFormat="1" applyAlignment="1">
      <alignment horizontal="center"/>
    </xf>
    <xf numFmtId="0" fontId="38" fillId="0" borderId="3" xfId="0" applyFont="1" applyBorder="1" applyAlignment="1">
      <alignment horizontal="left" vertical="center"/>
    </xf>
    <xf numFmtId="0" fontId="0" fillId="0" borderId="4" xfId="0" applyFill="1" applyBorder="1" applyAlignment="1">
      <alignment horizontal="center"/>
    </xf>
    <xf numFmtId="49" fontId="0" fillId="0" borderId="4" xfId="0" applyNumberFormat="1" applyFill="1" applyBorder="1" applyAlignment="1">
      <alignment horizontal="center"/>
    </xf>
    <xf numFmtId="0" fontId="0" fillId="0" borderId="4" xfId="0" applyBorder="1" applyAlignment="1">
      <alignment horizontal="left" vertical="center"/>
    </xf>
    <xf numFmtId="0" fontId="0" fillId="0" borderId="4" xfId="0" applyFont="1" applyBorder="1" applyAlignment="1">
      <alignment horizontal="left" vertical="center"/>
    </xf>
    <xf numFmtId="0" fontId="0" fillId="0" borderId="0" xfId="0" applyBorder="1" applyAlignment="1">
      <alignment horizontal="center" vertical="center"/>
    </xf>
    <xf numFmtId="0" fontId="0" fillId="0" borderId="4" xfId="0" applyBorder="1" applyAlignment="1">
      <alignment vertical="center"/>
    </xf>
    <xf numFmtId="0" fontId="0" fillId="0" borderId="4" xfId="0" applyBorder="1" applyAlignment="1">
      <alignment horizontal="center"/>
    </xf>
    <xf numFmtId="49" fontId="0" fillId="0" borderId="4" xfId="0" applyNumberFormat="1" applyBorder="1" applyAlignment="1">
      <alignment horizontal="center"/>
    </xf>
    <xf numFmtId="0" fontId="24" fillId="0" borderId="0" xfId="0" applyFont="1" applyAlignment="1">
      <alignment horizontal="center"/>
    </xf>
    <xf numFmtId="0" fontId="39" fillId="0" borderId="0" xfId="0" applyFont="1"/>
    <xf numFmtId="178" fontId="25" fillId="0" borderId="31" xfId="2" applyNumberFormat="1" applyFont="1" applyBorder="1">
      <alignment vertical="center"/>
    </xf>
    <xf numFmtId="178" fontId="25" fillId="0" borderId="0" xfId="2" applyNumberFormat="1" applyFont="1" applyBorder="1" applyAlignment="1">
      <alignment horizontal="center" vertical="center"/>
    </xf>
    <xf numFmtId="0" fontId="39" fillId="0" borderId="32" xfId="0" applyFont="1" applyBorder="1"/>
    <xf numFmtId="0" fontId="39" fillId="0" borderId="0" xfId="0" applyFont="1" applyBorder="1"/>
    <xf numFmtId="0" fontId="39" fillId="0" borderId="0" xfId="0" applyFont="1" applyAlignment="1">
      <alignment vertical="center"/>
    </xf>
    <xf numFmtId="0" fontId="25" fillId="3" borderId="13" xfId="1" applyNumberFormat="1" applyFont="1" applyFill="1" applyBorder="1" applyAlignment="1">
      <alignment horizontal="center" vertical="center"/>
    </xf>
    <xf numFmtId="0" fontId="25" fillId="3" borderId="11" xfId="1" applyNumberFormat="1" applyFont="1" applyFill="1" applyBorder="1" applyAlignment="1">
      <alignment horizontal="center" vertical="center"/>
    </xf>
    <xf numFmtId="178" fontId="25" fillId="3" borderId="13" xfId="2" applyNumberFormat="1" applyFont="1" applyFill="1" applyBorder="1" applyAlignment="1">
      <alignment horizontal="center" vertical="center"/>
    </xf>
    <xf numFmtId="178" fontId="25" fillId="3" borderId="7" xfId="2" applyNumberFormat="1" applyFont="1" applyFill="1" applyBorder="1" applyAlignment="1" applyProtection="1">
      <alignment horizontal="center" vertical="center" wrapText="1"/>
    </xf>
    <xf numFmtId="178" fontId="25" fillId="3" borderId="8" xfId="2" applyNumberFormat="1" applyFont="1" applyFill="1" applyBorder="1" applyAlignment="1">
      <alignment horizontal="center" vertical="center"/>
    </xf>
    <xf numFmtId="0" fontId="39" fillId="9" borderId="13" xfId="0" applyFont="1" applyFill="1" applyBorder="1" applyAlignment="1">
      <alignment vertical="center"/>
    </xf>
    <xf numFmtId="0" fontId="39" fillId="0" borderId="32" xfId="0" applyFont="1" applyBorder="1" applyAlignment="1">
      <alignment vertical="center"/>
    </xf>
    <xf numFmtId="0" fontId="39" fillId="0" borderId="0" xfId="0" applyFont="1" applyAlignment="1">
      <alignment horizontal="right" vertical="center"/>
    </xf>
    <xf numFmtId="0" fontId="25" fillId="3" borderId="44" xfId="1" applyNumberFormat="1" applyFont="1" applyFill="1" applyBorder="1" applyAlignment="1">
      <alignment horizontal="center" vertical="center"/>
    </xf>
    <xf numFmtId="178" fontId="25" fillId="3" borderId="44" xfId="2" applyNumberFormat="1" applyFont="1" applyFill="1" applyBorder="1" applyAlignment="1">
      <alignment horizontal="center" vertical="center"/>
    </xf>
    <xf numFmtId="178" fontId="25" fillId="3" borderId="3" xfId="2" applyNumberFormat="1" applyFont="1" applyFill="1" applyBorder="1" applyAlignment="1">
      <alignment horizontal="center" vertical="center"/>
    </xf>
    <xf numFmtId="0" fontId="39" fillId="9" borderId="44" xfId="0" applyFont="1" applyFill="1" applyBorder="1" applyAlignment="1">
      <alignment vertical="center"/>
    </xf>
    <xf numFmtId="0" fontId="39" fillId="0" borderId="0" xfId="0" applyFont="1" applyBorder="1" applyAlignment="1">
      <alignment vertical="center"/>
    </xf>
    <xf numFmtId="183" fontId="39" fillId="3" borderId="11" xfId="0" applyNumberFormat="1" applyFont="1" applyFill="1" applyBorder="1" applyAlignment="1" applyProtection="1">
      <alignment horizontal="center" vertical="center"/>
      <protection locked="0"/>
    </xf>
    <xf numFmtId="183" fontId="39" fillId="0" borderId="0" xfId="0" applyNumberFormat="1" applyFont="1" applyAlignment="1">
      <alignment horizontal="center" vertical="center"/>
    </xf>
    <xf numFmtId="0" fontId="40" fillId="0" borderId="0" xfId="0" applyFont="1" applyAlignment="1">
      <alignment vertical="center"/>
    </xf>
    <xf numFmtId="0" fontId="25" fillId="9" borderId="20" xfId="1" applyNumberFormat="1" applyFont="1" applyFill="1" applyBorder="1" applyAlignment="1">
      <alignment horizontal="center" vertical="center"/>
    </xf>
    <xf numFmtId="0" fontId="25" fillId="9" borderId="44" xfId="1" applyNumberFormat="1" applyFont="1" applyFill="1" applyBorder="1" applyAlignment="1">
      <alignment horizontal="center" vertical="center"/>
    </xf>
    <xf numFmtId="0" fontId="39" fillId="0" borderId="0" xfId="0" applyFont="1" applyAlignment="1">
      <alignment horizontal="center" vertical="center"/>
    </xf>
    <xf numFmtId="178" fontId="25" fillId="3" borderId="20" xfId="2" applyNumberFormat="1" applyFont="1" applyFill="1" applyBorder="1" applyAlignment="1">
      <alignment horizontal="center" vertical="center"/>
    </xf>
    <xf numFmtId="178" fontId="25" fillId="0" borderId="0" xfId="2" applyNumberFormat="1" applyFont="1">
      <alignment vertical="center"/>
    </xf>
    <xf numFmtId="178" fontId="25" fillId="0" borderId="0" xfId="2" applyNumberFormat="1" applyFont="1" applyAlignment="1">
      <alignment horizontal="right" vertical="center" wrapText="1"/>
    </xf>
    <xf numFmtId="178" fontId="25" fillId="3" borderId="11" xfId="2" applyNumberFormat="1" applyFont="1" applyFill="1" applyBorder="1" applyAlignment="1" applyProtection="1">
      <alignment horizontal="center" vertical="center"/>
      <protection locked="0"/>
    </xf>
    <xf numFmtId="178" fontId="25" fillId="0" borderId="0" xfId="2" applyNumberFormat="1" applyFont="1" applyAlignment="1">
      <alignment vertical="center" wrapText="1"/>
    </xf>
    <xf numFmtId="178" fontId="40" fillId="0" borderId="0" xfId="2" applyNumberFormat="1" applyFont="1" applyAlignment="1">
      <alignment vertical="center"/>
    </xf>
    <xf numFmtId="178" fontId="25" fillId="0" borderId="0" xfId="2" applyNumberFormat="1" applyFont="1" applyAlignment="1" applyProtection="1">
      <alignment horizontal="right" vertical="center"/>
    </xf>
    <xf numFmtId="178" fontId="25" fillId="0" borderId="0" xfId="2" applyNumberFormat="1" applyFont="1" applyProtection="1">
      <alignment vertical="center"/>
    </xf>
    <xf numFmtId="178" fontId="40" fillId="0" borderId="0" xfId="2" applyNumberFormat="1" applyFont="1" applyAlignment="1"/>
    <xf numFmtId="178" fontId="42" fillId="0" borderId="0" xfId="2" applyNumberFormat="1" applyFont="1" applyAlignment="1">
      <alignment vertical="top"/>
    </xf>
    <xf numFmtId="178" fontId="40" fillId="0" borderId="0" xfId="2" applyNumberFormat="1" applyFont="1">
      <alignment vertical="center"/>
    </xf>
    <xf numFmtId="0" fontId="39" fillId="9" borderId="20" xfId="0" applyFont="1" applyFill="1" applyBorder="1" applyAlignment="1">
      <alignment vertical="center"/>
    </xf>
    <xf numFmtId="186" fontId="39" fillId="0" borderId="45" xfId="0" applyNumberFormat="1" applyFont="1" applyBorder="1"/>
    <xf numFmtId="186" fontId="39" fillId="0" borderId="0" xfId="0" applyNumberFormat="1" applyFont="1" applyBorder="1"/>
    <xf numFmtId="14" fontId="39" fillId="0" borderId="45" xfId="0" applyNumberFormat="1" applyFont="1" applyBorder="1"/>
    <xf numFmtId="14" fontId="39" fillId="0" borderId="0" xfId="0" applyNumberFormat="1" applyFont="1" applyBorder="1"/>
    <xf numFmtId="0" fontId="39" fillId="0" borderId="66" xfId="0" applyFont="1" applyBorder="1" applyAlignment="1">
      <alignment horizontal="right"/>
    </xf>
    <xf numFmtId="187" fontId="39" fillId="9" borderId="45" xfId="0" applyNumberFormat="1" applyFont="1" applyFill="1" applyBorder="1" applyAlignment="1" applyProtection="1">
      <alignment horizontal="center" shrinkToFit="1"/>
      <protection locked="0"/>
    </xf>
    <xf numFmtId="187" fontId="39" fillId="9" borderId="0" xfId="0" applyNumberFormat="1" applyFont="1" applyFill="1" applyBorder="1" applyAlignment="1" applyProtection="1">
      <alignment horizontal="center" shrinkToFit="1"/>
      <protection locked="0"/>
    </xf>
    <xf numFmtId="0" fontId="39" fillId="0" borderId="31" xfId="0" applyFont="1" applyBorder="1" applyAlignment="1">
      <alignment horizontal="right"/>
    </xf>
    <xf numFmtId="187" fontId="39" fillId="3" borderId="27" xfId="0" applyNumberFormat="1" applyFont="1" applyFill="1" applyBorder="1" applyAlignment="1" applyProtection="1">
      <alignment horizontal="center" shrinkToFit="1"/>
      <protection locked="0"/>
    </xf>
    <xf numFmtId="187" fontId="39" fillId="3" borderId="0" xfId="0" applyNumberFormat="1" applyFont="1" applyFill="1" applyBorder="1" applyAlignment="1" applyProtection="1">
      <alignment horizontal="center" shrinkToFit="1"/>
      <protection locked="0"/>
    </xf>
    <xf numFmtId="0" fontId="22" fillId="0" borderId="0" xfId="0" applyFont="1"/>
    <xf numFmtId="0" fontId="39" fillId="0" borderId="0" xfId="0" applyFont="1" applyAlignment="1">
      <alignment horizontal="right"/>
    </xf>
    <xf numFmtId="0" fontId="39" fillId="0" borderId="0" xfId="0" applyFont="1" applyBorder="1" applyAlignment="1">
      <alignment horizontal="right"/>
    </xf>
    <xf numFmtId="0" fontId="39" fillId="0" borderId="0" xfId="0" applyFont="1" applyBorder="1" applyAlignment="1">
      <alignment horizontal="left"/>
    </xf>
    <xf numFmtId="0" fontId="39" fillId="9" borderId="11" xfId="0" applyFont="1" applyFill="1" applyBorder="1" applyProtection="1">
      <protection locked="0"/>
    </xf>
    <xf numFmtId="178" fontId="25" fillId="0" borderId="19" xfId="2" applyNumberFormat="1" applyFont="1" applyBorder="1">
      <alignment vertical="center"/>
    </xf>
    <xf numFmtId="178" fontId="25" fillId="0" borderId="3" xfId="2" applyNumberFormat="1" applyFont="1" applyBorder="1">
      <alignment vertical="center"/>
    </xf>
    <xf numFmtId="0" fontId="39" fillId="0" borderId="3" xfId="0" applyFont="1" applyBorder="1"/>
    <xf numFmtId="0" fontId="39" fillId="0" borderId="33" xfId="0" applyFont="1" applyBorder="1"/>
    <xf numFmtId="0" fontId="0" fillId="0" borderId="0" xfId="0" applyFont="1" applyAlignment="1" applyProtection="1">
      <alignment horizontal="center" vertical="center"/>
    </xf>
    <xf numFmtId="0" fontId="16" fillId="0" borderId="21" xfId="0" applyNumberFormat="1" applyFont="1" applyBorder="1" applyAlignment="1" applyProtection="1">
      <alignment horizontal="center" vertical="center"/>
    </xf>
    <xf numFmtId="0" fontId="0" fillId="0" borderId="0" xfId="0" applyFont="1" applyAlignment="1" applyProtection="1">
      <alignment horizontal="right" vertical="center"/>
    </xf>
    <xf numFmtId="183" fontId="43" fillId="3" borderId="30" xfId="0" applyNumberFormat="1" applyFont="1" applyFill="1" applyBorder="1" applyAlignment="1" applyProtection="1">
      <alignment horizontal="center" vertical="center"/>
      <protection locked="0"/>
    </xf>
    <xf numFmtId="0" fontId="40" fillId="0" borderId="0" xfId="0" applyFont="1" applyAlignment="1">
      <alignment horizontal="left" vertical="center"/>
    </xf>
    <xf numFmtId="0" fontId="4" fillId="0" borderId="0" xfId="0" applyFont="1" applyAlignment="1">
      <alignment horizontal="center" vertical="center"/>
    </xf>
    <xf numFmtId="0" fontId="24" fillId="0" borderId="64" xfId="0" applyFont="1" applyBorder="1" applyAlignment="1">
      <alignment horizontal="center" vertical="center"/>
    </xf>
    <xf numFmtId="178" fontId="25" fillId="10" borderId="2" xfId="2" applyNumberFormat="1" applyFont="1" applyFill="1" applyBorder="1" applyAlignment="1">
      <alignment horizontal="center" vertical="center"/>
    </xf>
    <xf numFmtId="178" fontId="25" fillId="10" borderId="4" xfId="2" applyNumberFormat="1" applyFont="1" applyFill="1" applyBorder="1" applyAlignment="1">
      <alignment horizontal="center" vertical="center"/>
    </xf>
    <xf numFmtId="0" fontId="39" fillId="10" borderId="4" xfId="0" applyFont="1" applyFill="1" applyBorder="1" applyAlignment="1">
      <alignment horizontal="center"/>
    </xf>
    <xf numFmtId="0" fontId="39" fillId="0" borderId="7" xfId="0" applyFont="1" applyBorder="1" applyAlignment="1"/>
    <xf numFmtId="0" fontId="40" fillId="0" borderId="0" xfId="0" applyFont="1" applyAlignment="1">
      <alignment horizontal="left" vertical="center" wrapText="1"/>
    </xf>
    <xf numFmtId="0" fontId="40" fillId="0" borderId="0" xfId="0" applyFont="1" applyAlignment="1">
      <alignment horizontal="left" vertical="center"/>
    </xf>
    <xf numFmtId="0" fontId="41" fillId="0" borderId="0" xfId="0" applyFont="1" applyAlignment="1">
      <alignment horizontal="center" vertical="center"/>
    </xf>
    <xf numFmtId="0" fontId="39" fillId="3" borderId="4" xfId="0" applyFont="1" applyFill="1" applyBorder="1" applyAlignment="1" applyProtection="1">
      <alignment horizontal="left" vertical="center"/>
      <protection locked="0"/>
    </xf>
    <xf numFmtId="0" fontId="39" fillId="3" borderId="7" xfId="0" applyFont="1" applyFill="1" applyBorder="1" applyAlignment="1" applyProtection="1">
      <alignment horizontal="left" vertical="center"/>
      <protection locked="0"/>
    </xf>
    <xf numFmtId="0" fontId="39" fillId="9" borderId="11" xfId="0" applyFont="1" applyFill="1" applyBorder="1" applyAlignment="1" applyProtection="1">
      <alignment horizontal="center" vertical="center" wrapText="1"/>
      <protection locked="0"/>
    </xf>
    <xf numFmtId="0" fontId="39" fillId="11" borderId="67" xfId="0" applyFont="1" applyFill="1" applyBorder="1" applyAlignment="1">
      <alignment vertical="center" wrapText="1"/>
    </xf>
    <xf numFmtId="0" fontId="39" fillId="11" borderId="68" xfId="0" applyFont="1" applyFill="1" applyBorder="1" applyAlignment="1">
      <alignment vertical="center" wrapText="1"/>
    </xf>
    <xf numFmtId="0" fontId="39" fillId="11" borderId="69" xfId="0" applyFont="1" applyFill="1" applyBorder="1" applyAlignment="1">
      <alignment vertical="center" wrapText="1"/>
    </xf>
    <xf numFmtId="178" fontId="1" fillId="0" borderId="3" xfId="2" applyNumberFormat="1" applyFont="1" applyBorder="1" applyAlignment="1" applyProtection="1">
      <alignment horizontal="center" vertical="center" wrapText="1"/>
    </xf>
    <xf numFmtId="0" fontId="0" fillId="0" borderId="3" xfId="0" applyBorder="1" applyAlignment="1" applyProtection="1">
      <alignment horizontal="center" vertical="center" wrapText="1"/>
    </xf>
    <xf numFmtId="178" fontId="1" fillId="0" borderId="11" xfId="2" applyNumberFormat="1" applyBorder="1" applyAlignment="1" applyProtection="1">
      <alignment horizontal="center" vertical="center" wrapText="1"/>
    </xf>
    <xf numFmtId="0" fontId="0" fillId="0" borderId="11" xfId="0" applyBorder="1" applyAlignment="1" applyProtection="1">
      <alignment horizontal="center" vertical="center" wrapText="1"/>
    </xf>
    <xf numFmtId="0" fontId="1" fillId="0" borderId="2" xfId="2" applyNumberFormat="1" applyFont="1" applyBorder="1" applyAlignment="1" applyProtection="1">
      <alignment horizontal="center" vertical="center" shrinkToFit="1"/>
    </xf>
    <xf numFmtId="0" fontId="1" fillId="0" borderId="4" xfId="2" applyNumberFormat="1" applyFont="1" applyBorder="1" applyAlignment="1" applyProtection="1">
      <alignment horizontal="center" vertical="center" shrinkToFit="1"/>
    </xf>
    <xf numFmtId="178" fontId="9" fillId="0" borderId="11" xfId="2" applyNumberFormat="1" applyFont="1" applyBorder="1" applyAlignment="1" applyProtection="1">
      <alignment horizontal="center" vertical="center" shrinkToFit="1"/>
    </xf>
    <xf numFmtId="0" fontId="1" fillId="0" borderId="19" xfId="2" applyNumberFormat="1" applyFont="1" applyBorder="1" applyAlignment="1" applyProtection="1">
      <alignment horizontal="center" vertical="center" shrinkToFit="1"/>
    </xf>
    <xf numFmtId="0" fontId="1" fillId="0" borderId="3" xfId="2" applyNumberFormat="1" applyFont="1" applyBorder="1" applyAlignment="1" applyProtection="1">
      <alignment horizontal="center" vertical="center" shrinkToFit="1"/>
    </xf>
    <xf numFmtId="178" fontId="1" fillId="5" borderId="14" xfId="2" applyNumberFormat="1" applyFont="1" applyFill="1" applyBorder="1" applyAlignment="1" applyProtection="1">
      <alignment horizontal="center" vertical="center" wrapText="1" shrinkToFit="1"/>
    </xf>
    <xf numFmtId="178" fontId="1" fillId="5" borderId="8" xfId="2" applyNumberFormat="1" applyFont="1" applyFill="1" applyBorder="1" applyAlignment="1" applyProtection="1">
      <alignment horizontal="center" vertical="center" wrapText="1" shrinkToFit="1"/>
    </xf>
    <xf numFmtId="178" fontId="1" fillId="5" borderId="12" xfId="2" applyNumberFormat="1" applyFont="1" applyFill="1" applyBorder="1" applyAlignment="1" applyProtection="1">
      <alignment horizontal="center" vertical="center" wrapText="1" shrinkToFit="1"/>
    </xf>
    <xf numFmtId="179" fontId="1" fillId="5" borderId="14" xfId="2" applyNumberFormat="1" applyFont="1" applyFill="1" applyBorder="1" applyAlignment="1" applyProtection="1">
      <alignment horizontal="center" vertical="center" wrapText="1" shrinkToFit="1"/>
    </xf>
    <xf numFmtId="179" fontId="1" fillId="5" borderId="7" xfId="2" applyNumberFormat="1" applyFont="1" applyFill="1" applyBorder="1" applyAlignment="1" applyProtection="1">
      <alignment horizontal="center" vertical="center" wrapText="1" shrinkToFit="1"/>
    </xf>
    <xf numFmtId="0" fontId="1" fillId="0" borderId="2" xfId="2" applyNumberFormat="1" applyFont="1" applyFill="1" applyBorder="1" applyAlignment="1" applyProtection="1">
      <alignment horizontal="center" vertical="center" shrinkToFit="1"/>
    </xf>
    <xf numFmtId="0" fontId="1" fillId="0" borderId="4" xfId="2" applyNumberFormat="1" applyFont="1" applyFill="1" applyBorder="1" applyAlignment="1" applyProtection="1">
      <alignment horizontal="center" vertical="center" shrinkToFit="1"/>
    </xf>
    <xf numFmtId="178" fontId="1" fillId="0" borderId="70" xfId="2" applyNumberFormat="1" applyFont="1" applyBorder="1" applyAlignment="1" applyProtection="1">
      <alignment horizontal="center" vertical="center" shrinkToFit="1"/>
    </xf>
    <xf numFmtId="178" fontId="1" fillId="0" borderId="23" xfId="2" applyNumberFormat="1" applyFont="1" applyBorder="1" applyAlignment="1" applyProtection="1">
      <alignment horizontal="center" vertical="center" shrinkToFit="1"/>
    </xf>
    <xf numFmtId="178" fontId="1" fillId="0" borderId="0" xfId="2" applyNumberFormat="1" applyFont="1" applyFill="1" applyBorder="1" applyAlignment="1" applyProtection="1">
      <alignment horizontal="center" vertical="center"/>
    </xf>
    <xf numFmtId="178" fontId="1" fillId="0" borderId="10" xfId="2" applyNumberFormat="1" applyFont="1" applyBorder="1" applyAlignment="1" applyProtection="1">
      <alignment horizontal="center" vertical="center" shrinkToFit="1"/>
    </xf>
    <xf numFmtId="178" fontId="1" fillId="0" borderId="24" xfId="2" applyNumberFormat="1" applyFont="1" applyBorder="1" applyAlignment="1" applyProtection="1">
      <alignment horizontal="center" vertical="center" shrinkToFit="1"/>
    </xf>
    <xf numFmtId="178" fontId="1" fillId="0" borderId="25" xfId="2" applyNumberFormat="1" applyFont="1" applyBorder="1" applyAlignment="1" applyProtection="1">
      <alignment horizontal="center" vertical="center" shrinkToFit="1"/>
    </xf>
    <xf numFmtId="178" fontId="19" fillId="0" borderId="0" xfId="2" applyNumberFormat="1" applyFont="1" applyAlignment="1" applyProtection="1">
      <alignment horizontal="center" vertical="center" shrinkToFit="1"/>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2" borderId="0" xfId="2" applyNumberFormat="1" applyFill="1" applyAlignment="1" applyProtection="1">
      <alignment horizontal="left" vertical="center" shrinkToFit="1"/>
    </xf>
    <xf numFmtId="178" fontId="1" fillId="2" borderId="0" xfId="2" applyNumberFormat="1" applyFont="1" applyFill="1" applyAlignment="1" applyProtection="1">
      <alignment horizontal="left" vertical="center" shrinkToFit="1"/>
    </xf>
    <xf numFmtId="178" fontId="9" fillId="0" borderId="2" xfId="2" applyNumberFormat="1" applyFont="1" applyBorder="1" applyAlignment="1" applyProtection="1">
      <alignment horizontal="center" vertical="center" shrinkToFit="1"/>
    </xf>
    <xf numFmtId="178" fontId="9" fillId="0" borderId="4" xfId="2" applyNumberFormat="1" applyFont="1" applyBorder="1" applyAlignment="1" applyProtection="1">
      <alignment horizontal="center" vertical="center" shrinkToFit="1"/>
    </xf>
    <xf numFmtId="178" fontId="9" fillId="0" borderId="7" xfId="2" applyNumberFormat="1" applyFont="1" applyBorder="1" applyAlignment="1" applyProtection="1">
      <alignment horizontal="center" vertical="center" shrinkToFit="1"/>
    </xf>
    <xf numFmtId="179" fontId="1" fillId="5" borderId="12" xfId="2" applyNumberFormat="1" applyFont="1" applyFill="1" applyBorder="1" applyAlignment="1" applyProtection="1">
      <alignment horizontal="center" vertical="center" wrapText="1" shrinkToFit="1"/>
    </xf>
    <xf numFmtId="0" fontId="1" fillId="4" borderId="2" xfId="2" applyNumberFormat="1" applyFont="1" applyFill="1" applyBorder="1" applyAlignment="1" applyProtection="1">
      <alignment horizontal="center" vertical="center" shrinkToFit="1"/>
    </xf>
    <xf numFmtId="0" fontId="1" fillId="4" borderId="4" xfId="2" applyNumberFormat="1" applyFont="1" applyFill="1" applyBorder="1" applyAlignment="1" applyProtection="1">
      <alignment horizontal="center" vertical="center" shrinkToFit="1"/>
    </xf>
    <xf numFmtId="178" fontId="19" fillId="0" borderId="0" xfId="2" applyNumberFormat="1" applyFont="1" applyAlignment="1">
      <alignment horizontal="center" vertical="center" shrinkToFit="1"/>
    </xf>
    <xf numFmtId="178" fontId="1" fillId="0" borderId="0" xfId="2" applyNumberFormat="1" applyFont="1" applyFill="1" applyBorder="1" applyAlignment="1">
      <alignment horizontal="center" vertical="center"/>
    </xf>
    <xf numFmtId="0" fontId="0" fillId="0" borderId="26" xfId="0" applyFont="1" applyBorder="1" applyAlignment="1">
      <alignment horizontal="center" vertical="center"/>
    </xf>
    <xf numFmtId="0" fontId="0" fillId="0" borderId="15" xfId="0" applyFont="1" applyBorder="1" applyAlignment="1">
      <alignment horizontal="center" vertical="center"/>
    </xf>
    <xf numFmtId="0" fontId="15" fillId="0" borderId="27" xfId="0" applyFont="1" applyBorder="1" applyAlignment="1">
      <alignment horizontal="center" vertical="center"/>
    </xf>
    <xf numFmtId="0" fontId="15" fillId="0" borderId="11" xfId="0" applyFont="1" applyBorder="1" applyAlignment="1">
      <alignment horizontal="center" vertical="center"/>
    </xf>
    <xf numFmtId="0" fontId="15" fillId="0" borderId="28" xfId="0" applyFont="1" applyBorder="1" applyAlignment="1" applyProtection="1">
      <alignment horizontal="center" vertical="center"/>
    </xf>
    <xf numFmtId="0" fontId="15" fillId="0" borderId="17" xfId="0" applyFont="1" applyBorder="1" applyAlignment="1" applyProtection="1">
      <alignment horizontal="center" vertical="center"/>
    </xf>
    <xf numFmtId="0" fontId="15" fillId="0" borderId="29" xfId="0" applyFont="1" applyBorder="1" applyAlignment="1" applyProtection="1">
      <alignment horizontal="center" vertical="center"/>
    </xf>
    <xf numFmtId="0" fontId="15" fillId="0" borderId="31" xfId="0" applyFont="1" applyBorder="1" applyAlignment="1" applyProtection="1">
      <alignment horizontal="center" vertical="center"/>
    </xf>
    <xf numFmtId="0" fontId="15" fillId="0" borderId="0" xfId="0" applyFont="1" applyBorder="1" applyAlignment="1" applyProtection="1">
      <alignment horizontal="center" vertical="center"/>
    </xf>
    <xf numFmtId="0" fontId="15" fillId="0" borderId="32" xfId="0" applyFont="1" applyBorder="1" applyAlignment="1" applyProtection="1">
      <alignment horizontal="center" vertical="center"/>
    </xf>
    <xf numFmtId="0" fontId="15" fillId="0" borderId="19" xfId="0" applyFont="1" applyBorder="1" applyAlignment="1" applyProtection="1">
      <alignment horizontal="center" vertical="center"/>
    </xf>
    <xf numFmtId="0" fontId="15" fillId="0" borderId="33" xfId="0" applyFont="1" applyBorder="1" applyAlignment="1" applyProtection="1">
      <alignment horizontal="center" vertical="center"/>
    </xf>
    <xf numFmtId="0" fontId="15" fillId="4" borderId="55" xfId="0" applyNumberFormat="1" applyFont="1" applyFill="1" applyBorder="1" applyAlignment="1" applyProtection="1">
      <alignment horizontal="center" vertical="center" wrapText="1"/>
    </xf>
    <xf numFmtId="0" fontId="15" fillId="4" borderId="30" xfId="0" applyNumberFormat="1" applyFont="1" applyFill="1" applyBorder="1" applyAlignment="1" applyProtection="1">
      <alignment horizontal="center" vertical="center" wrapText="1"/>
    </xf>
    <xf numFmtId="0" fontId="0" fillId="0" borderId="0" xfId="0" applyFont="1" applyAlignment="1">
      <alignment horizontal="right" vertical="center"/>
    </xf>
    <xf numFmtId="0" fontId="15" fillId="0" borderId="28" xfId="0" applyFont="1" applyBorder="1" applyAlignment="1">
      <alignment horizontal="center" vertical="center" wrapText="1"/>
    </xf>
    <xf numFmtId="0" fontId="15" fillId="0" borderId="5" xfId="0" applyFont="1" applyBorder="1" applyAlignment="1">
      <alignment horizontal="center" vertical="center" wrapText="1"/>
    </xf>
    <xf numFmtId="0" fontId="0" fillId="0" borderId="0" xfId="0" applyNumberFormat="1" applyFont="1" applyFill="1" applyBorder="1" applyAlignment="1" applyProtection="1">
      <alignment horizontal="center" vertical="center" wrapText="1"/>
    </xf>
    <xf numFmtId="0" fontId="0" fillId="0" borderId="36" xfId="0" applyFont="1" applyBorder="1" applyAlignment="1">
      <alignment horizontal="center" vertical="center" wrapText="1"/>
    </xf>
    <xf numFmtId="0" fontId="0" fillId="0" borderId="63" xfId="0" applyFont="1" applyBorder="1" applyAlignment="1">
      <alignment horizontal="center" vertical="center" wrapText="1"/>
    </xf>
    <xf numFmtId="0" fontId="0" fillId="0" borderId="37" xfId="0" applyFont="1" applyBorder="1" applyAlignment="1">
      <alignment horizontal="center" vertical="center" wrapText="1"/>
    </xf>
    <xf numFmtId="0" fontId="0" fillId="0" borderId="0" xfId="0" applyFont="1" applyAlignment="1" applyProtection="1">
      <alignment horizontal="center" vertical="center" wrapText="1"/>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0" fillId="0" borderId="0" xfId="0" applyFont="1" applyAlignment="1" applyProtection="1">
      <alignment horizontal="center" vertical="center"/>
    </xf>
    <xf numFmtId="0" fontId="16" fillId="0" borderId="21" xfId="0" applyNumberFormat="1" applyFont="1" applyBorder="1" applyAlignment="1">
      <alignment horizontal="center" vertical="center"/>
    </xf>
    <xf numFmtId="0" fontId="16" fillId="0" borderId="22" xfId="0" applyNumberFormat="1" applyFont="1" applyBorder="1" applyAlignment="1">
      <alignment horizontal="center" vertical="center"/>
    </xf>
    <xf numFmtId="0" fontId="16" fillId="0" borderId="23" xfId="0" applyNumberFormat="1" applyFont="1" applyBorder="1" applyAlignment="1">
      <alignment horizontal="center" vertical="center"/>
    </xf>
    <xf numFmtId="176" fontId="4" fillId="0" borderId="1" xfId="0" applyNumberFormat="1" applyFont="1" applyBorder="1" applyAlignment="1" applyProtection="1">
      <alignment horizontal="center" vertical="center"/>
    </xf>
    <xf numFmtId="176" fontId="4" fillId="0" borderId="24" xfId="0" applyNumberFormat="1" applyFont="1" applyBorder="1" applyAlignment="1" applyProtection="1">
      <alignment horizontal="center" vertical="center"/>
    </xf>
    <xf numFmtId="0" fontId="16" fillId="0" borderId="24" xfId="0" applyNumberFormat="1" applyFont="1" applyBorder="1" applyAlignment="1" applyProtection="1">
      <alignment horizontal="center" vertical="center"/>
    </xf>
    <xf numFmtId="0" fontId="16" fillId="0" borderId="9" xfId="0" applyNumberFormat="1" applyFont="1" applyBorder="1" applyAlignment="1" applyProtection="1">
      <alignment horizontal="center" vertical="center"/>
    </xf>
    <xf numFmtId="0" fontId="15" fillId="0" borderId="0" xfId="0" applyFont="1" applyAlignment="1" applyProtection="1">
      <alignment horizontal="right" vertical="center" textRotation="90"/>
    </xf>
    <xf numFmtId="0" fontId="0" fillId="0" borderId="3" xfId="0" applyFont="1" applyBorder="1" applyAlignment="1" applyProtection="1">
      <alignment horizontal="center" vertical="center"/>
    </xf>
    <xf numFmtId="0" fontId="16" fillId="0" borderId="3" xfId="0" applyFont="1" applyBorder="1" applyAlignment="1" applyProtection="1">
      <alignment horizontal="center" vertical="center"/>
    </xf>
    <xf numFmtId="6" fontId="16" fillId="0" borderId="4" xfId="4" applyFont="1" applyBorder="1" applyAlignment="1" applyProtection="1">
      <alignment horizontal="center" vertical="center"/>
    </xf>
    <xf numFmtId="0" fontId="4" fillId="0" borderId="0" xfId="0" applyFont="1" applyAlignment="1" applyProtection="1">
      <alignment horizontal="center" vertical="center"/>
    </xf>
    <xf numFmtId="0" fontId="15" fillId="0" borderId="59" xfId="0" applyFont="1" applyBorder="1" applyAlignment="1">
      <alignment horizontal="center" vertical="center" wrapText="1"/>
    </xf>
    <xf numFmtId="0" fontId="0" fillId="0" borderId="53" xfId="0" applyFont="1" applyBorder="1" applyAlignment="1">
      <alignment horizontal="center" vertical="center"/>
    </xf>
    <xf numFmtId="0" fontId="0" fillId="0" borderId="54" xfId="0" applyFont="1" applyBorder="1" applyAlignment="1">
      <alignment horizontal="center" vertical="center"/>
    </xf>
    <xf numFmtId="0" fontId="0" fillId="0" borderId="58" xfId="0" applyFont="1" applyBorder="1" applyAlignment="1" applyProtection="1">
      <alignment horizontal="center" vertical="center"/>
    </xf>
    <xf numFmtId="0" fontId="15" fillId="0" borderId="3" xfId="0" applyFont="1" applyBorder="1" applyAlignment="1" applyProtection="1">
      <alignment horizontal="center" vertical="center"/>
    </xf>
    <xf numFmtId="0" fontId="0" fillId="0" borderId="51" xfId="0" applyFont="1" applyBorder="1" applyAlignment="1" applyProtection="1">
      <alignment horizontal="center" vertical="center"/>
    </xf>
    <xf numFmtId="0" fontId="0" fillId="0" borderId="0" xfId="0" applyFont="1" applyAlignment="1" applyProtection="1">
      <alignment horizontal="right" vertical="center"/>
    </xf>
    <xf numFmtId="0" fontId="15" fillId="0" borderId="59" xfId="0" applyFont="1" applyBorder="1" applyAlignment="1" applyProtection="1">
      <alignment horizontal="center" vertical="center" wrapText="1"/>
    </xf>
    <xf numFmtId="0" fontId="15" fillId="0" borderId="5" xfId="0" applyFont="1" applyBorder="1" applyAlignment="1" applyProtection="1">
      <alignment horizontal="center" vertical="center" wrapText="1"/>
    </xf>
    <xf numFmtId="0" fontId="0" fillId="0" borderId="26" xfId="0" applyFont="1" applyBorder="1" applyAlignment="1" applyProtection="1">
      <alignment horizontal="center" vertical="center"/>
    </xf>
    <xf numFmtId="0" fontId="0" fillId="0" borderId="15" xfId="0" applyFont="1" applyBorder="1" applyAlignment="1" applyProtection="1">
      <alignment horizontal="center" vertical="center"/>
    </xf>
    <xf numFmtId="0" fontId="15" fillId="0" borderId="27" xfId="0" applyFont="1" applyBorder="1" applyAlignment="1" applyProtection="1">
      <alignment horizontal="center" vertical="center"/>
    </xf>
    <xf numFmtId="0" fontId="15" fillId="0" borderId="11" xfId="0" applyFont="1" applyBorder="1" applyAlignment="1" applyProtection="1">
      <alignment horizontal="center" vertical="center"/>
    </xf>
    <xf numFmtId="0" fontId="16" fillId="0" borderId="21" xfId="0" applyNumberFormat="1" applyFont="1" applyBorder="1" applyAlignment="1" applyProtection="1">
      <alignment horizontal="center" vertical="center"/>
    </xf>
    <xf numFmtId="0" fontId="16" fillId="0" borderId="22" xfId="0" applyNumberFormat="1" applyFont="1" applyBorder="1" applyAlignment="1" applyProtection="1">
      <alignment horizontal="center" vertical="center"/>
    </xf>
    <xf numFmtId="0" fontId="16" fillId="0" borderId="23" xfId="0" applyNumberFormat="1" applyFont="1" applyBorder="1" applyAlignment="1" applyProtection="1">
      <alignment horizontal="center" vertical="center"/>
    </xf>
    <xf numFmtId="0" fontId="28" fillId="7" borderId="0" xfId="0" quotePrefix="1" applyFont="1" applyFill="1" applyAlignment="1">
      <alignment horizontal="left" vertical="top" wrapText="1"/>
    </xf>
    <xf numFmtId="0" fontId="0" fillId="0" borderId="0" xfId="0" quotePrefix="1" applyAlignment="1">
      <alignment horizontal="center"/>
    </xf>
    <xf numFmtId="0" fontId="39" fillId="3" borderId="2" xfId="0" quotePrefix="1" applyFont="1" applyFill="1" applyBorder="1" applyAlignment="1" applyProtection="1">
      <alignment horizontal="left" vertical="center"/>
      <protection locked="0"/>
    </xf>
  </cellXfs>
  <cellStyles count="5">
    <cellStyle name="桁区切り" xfId="1" builtinId="6"/>
    <cellStyle name="桁区切り 2" xfId="3"/>
    <cellStyle name="通貨" xfId="4" builtinId="7"/>
    <cellStyle name="標準" xfId="0" builtinId="0"/>
    <cellStyle name="標準 2" xfId="2"/>
  </cellStyles>
  <dxfs count="3">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colors>
    <mruColors>
      <color rgb="FFFFFFCC"/>
      <color rgb="FFFFFFC9"/>
      <color rgb="FFFFCCFF"/>
      <color rgb="FFFFFFEB"/>
      <color rgb="FFFFFFCD"/>
      <color rgb="FFFFFFD9"/>
      <color rgb="FFFFFFDD"/>
      <color rgb="FF0000FF"/>
      <color rgb="FFFFFF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3</xdr:col>
      <xdr:colOff>1027546</xdr:colOff>
      <xdr:row>33</xdr:row>
      <xdr:rowOff>46181</xdr:rowOff>
    </xdr:from>
    <xdr:to>
      <xdr:col>3</xdr:col>
      <xdr:colOff>4490358</xdr:colOff>
      <xdr:row>49</xdr:row>
      <xdr:rowOff>47310</xdr:rowOff>
    </xdr:to>
    <xdr:sp macro="" textlink="">
      <xdr:nvSpPr>
        <xdr:cNvPr id="47" name="正方形/長方形 46">
          <a:extLst>
            <a:ext uri="{FF2B5EF4-FFF2-40B4-BE49-F238E27FC236}">
              <a16:creationId xmlns:a16="http://schemas.microsoft.com/office/drawing/2014/main" id="{37ED7B91-FEB2-4A9C-A95B-424094B8BB9A}"/>
            </a:ext>
          </a:extLst>
        </xdr:cNvPr>
        <xdr:cNvSpPr/>
      </xdr:nvSpPr>
      <xdr:spPr>
        <a:xfrm>
          <a:off x="5608617" y="6196610"/>
          <a:ext cx="3462812" cy="2613700"/>
        </a:xfrm>
        <a:prstGeom prst="rect">
          <a:avLst/>
        </a:prstGeom>
        <a:solidFill>
          <a:schemeClr val="accent6">
            <a:lumMod val="20000"/>
            <a:lumOff val="80000"/>
          </a:schemeClr>
        </a:solidFill>
        <a:ln w="381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clientData/>
  </xdr:twoCellAnchor>
  <xdr:twoCellAnchor>
    <xdr:from>
      <xdr:col>3</xdr:col>
      <xdr:colOff>585778</xdr:colOff>
      <xdr:row>25</xdr:row>
      <xdr:rowOff>27768</xdr:rowOff>
    </xdr:from>
    <xdr:to>
      <xdr:col>3</xdr:col>
      <xdr:colOff>1062028</xdr:colOff>
      <xdr:row>27</xdr:row>
      <xdr:rowOff>18243</xdr:rowOff>
    </xdr:to>
    <xdr:sp macro="" textlink="">
      <xdr:nvSpPr>
        <xdr:cNvPr id="32" name="正方形/長方形 31"/>
        <xdr:cNvSpPr/>
      </xdr:nvSpPr>
      <xdr:spPr>
        <a:xfrm>
          <a:off x="5166849" y="4871911"/>
          <a:ext cx="476250" cy="317046"/>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集計</a:t>
          </a:r>
        </a:p>
      </xdr:txBody>
    </xdr:sp>
    <xdr:clientData/>
  </xdr:twoCellAnchor>
  <xdr:twoCellAnchor>
    <xdr:from>
      <xdr:col>1</xdr:col>
      <xdr:colOff>50153</xdr:colOff>
      <xdr:row>11</xdr:row>
      <xdr:rowOff>70408</xdr:rowOff>
    </xdr:from>
    <xdr:to>
      <xdr:col>3</xdr:col>
      <xdr:colOff>4484419</xdr:colOff>
      <xdr:row>49</xdr:row>
      <xdr:rowOff>34884</xdr:rowOff>
    </xdr:to>
    <xdr:grpSp>
      <xdr:nvGrpSpPr>
        <xdr:cNvPr id="28" name="グループ化 27"/>
        <xdr:cNvGrpSpPr/>
      </xdr:nvGrpSpPr>
      <xdr:grpSpPr>
        <a:xfrm>
          <a:off x="443853" y="2578658"/>
          <a:ext cx="8625266" cy="6301776"/>
          <a:chOff x="1428186" y="2923785"/>
          <a:chExt cx="8625266" cy="6176451"/>
        </a:xfrm>
      </xdr:grpSpPr>
      <xdr:grpSp>
        <xdr:nvGrpSpPr>
          <xdr:cNvPr id="33" name="グループ化 32"/>
          <xdr:cNvGrpSpPr/>
        </xdr:nvGrpSpPr>
        <xdr:grpSpPr>
          <a:xfrm>
            <a:off x="6913595" y="7082426"/>
            <a:ext cx="2696677" cy="2017810"/>
            <a:chOff x="6637354" y="7008629"/>
            <a:chExt cx="2924411" cy="2025594"/>
          </a:xfrm>
        </xdr:grpSpPr>
        <xdr:sp macro="" textlink="">
          <xdr:nvSpPr>
            <xdr:cNvPr id="34" name="正方形/長方形 33"/>
            <xdr:cNvSpPr/>
          </xdr:nvSpPr>
          <xdr:spPr>
            <a:xfrm>
              <a:off x="7433377" y="8748473"/>
              <a:ext cx="1800461" cy="2857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様式第９号（別紙２</a:t>
              </a:r>
              <a:r>
                <a:rPr kumimoji="1" lang="en-US" altLang="ja-JP" sz="800">
                  <a:solidFill>
                    <a:schemeClr val="tx1"/>
                  </a:solidFill>
                  <a:latin typeface="Meiryo UI" panose="020B0604030504040204" pitchFamily="50" charset="-128"/>
                  <a:ea typeface="Meiryo UI" panose="020B0604030504040204" pitchFamily="50" charset="-128"/>
                </a:rPr>
                <a:t>-</a:t>
              </a:r>
              <a:r>
                <a:rPr kumimoji="1" lang="ja-JP" altLang="en-US" sz="800">
                  <a:solidFill>
                    <a:schemeClr val="tx1"/>
                  </a:solidFill>
                  <a:latin typeface="Meiryo UI" panose="020B0604030504040204" pitchFamily="50" charset="-128"/>
                  <a:ea typeface="Meiryo UI" panose="020B0604030504040204" pitchFamily="50" charset="-128"/>
                </a:rPr>
                <a:t>１）</a:t>
              </a:r>
            </a:p>
          </xdr:txBody>
        </xdr:sp>
        <xdr:pic>
          <xdr:nvPicPr>
            <xdr:cNvPr id="35" name="図 34"/>
            <xdr:cNvPicPr>
              <a:picLocks noChangeAspect="1"/>
            </xdr:cNvPicPr>
          </xdr:nvPicPr>
          <xdr:blipFill rotWithShape="1">
            <a:blip xmlns:r="http://schemas.openxmlformats.org/officeDocument/2006/relationships" r:embed="rId1"/>
            <a:srcRect r="37857" b="19002"/>
            <a:stretch/>
          </xdr:blipFill>
          <xdr:spPr>
            <a:xfrm>
              <a:off x="6637354" y="7008629"/>
              <a:ext cx="2924411" cy="1745858"/>
            </a:xfrm>
            <a:prstGeom prst="rect">
              <a:avLst/>
            </a:prstGeom>
          </xdr:spPr>
        </xdr:pic>
      </xdr:grpSp>
      <xdr:grpSp>
        <xdr:nvGrpSpPr>
          <xdr:cNvPr id="25" name="グループ化 24"/>
          <xdr:cNvGrpSpPr/>
        </xdr:nvGrpSpPr>
        <xdr:grpSpPr>
          <a:xfrm>
            <a:off x="1428186" y="2923785"/>
            <a:ext cx="8625266" cy="5007041"/>
            <a:chOff x="1624458" y="3056557"/>
            <a:chExt cx="8615370" cy="5058590"/>
          </a:xfrm>
        </xdr:grpSpPr>
        <xdr:grpSp>
          <xdr:nvGrpSpPr>
            <xdr:cNvPr id="2" name="グループ化 1"/>
            <xdr:cNvGrpSpPr/>
          </xdr:nvGrpSpPr>
          <xdr:grpSpPr>
            <a:xfrm>
              <a:off x="1624458" y="3056557"/>
              <a:ext cx="8615370" cy="5058590"/>
              <a:chOff x="933214" y="2683268"/>
              <a:chExt cx="9459025" cy="5307210"/>
            </a:xfrm>
          </xdr:grpSpPr>
          <xdr:grpSp>
            <xdr:nvGrpSpPr>
              <xdr:cNvPr id="3" name="グループ化 2"/>
              <xdr:cNvGrpSpPr/>
            </xdr:nvGrpSpPr>
            <xdr:grpSpPr>
              <a:xfrm>
                <a:off x="933214" y="2683268"/>
                <a:ext cx="9459025" cy="5307210"/>
                <a:chOff x="5238750" y="4705351"/>
                <a:chExt cx="9459608" cy="3299463"/>
              </a:xfrm>
            </xdr:grpSpPr>
            <xdr:sp macro="" textlink="">
              <xdr:nvSpPr>
                <xdr:cNvPr id="19" name="テキスト ボックス 18">
                  <a:extLst>
                    <a:ext uri="{FF2B5EF4-FFF2-40B4-BE49-F238E27FC236}">
                      <a16:creationId xmlns:a16="http://schemas.microsoft.com/office/drawing/2014/main" id="{9684744A-EA26-459C-ADE1-C126ABA4748E}"/>
                    </a:ext>
                  </a:extLst>
                </xdr:cNvPr>
                <xdr:cNvSpPr txBox="1"/>
              </xdr:nvSpPr>
              <xdr:spPr>
                <a:xfrm>
                  <a:off x="11112140" y="7109748"/>
                  <a:ext cx="2890258" cy="3175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00" b="0">
                      <a:solidFill>
                        <a:schemeClr val="tx1"/>
                      </a:solidFill>
                    </a:rPr>
                    <a:t>様式第９号（別紙２－１）</a:t>
                  </a:r>
                  <a:endParaRPr kumimoji="1" lang="en-US" altLang="ja-JP" sz="1000" b="0">
                    <a:solidFill>
                      <a:schemeClr val="tx1"/>
                    </a:solidFill>
                  </a:endParaRPr>
                </a:p>
                <a:p>
                  <a:pPr algn="l"/>
                  <a:r>
                    <a:rPr kumimoji="1" lang="ja-JP" altLang="en-US" sz="1000" b="0">
                      <a:solidFill>
                        <a:schemeClr val="tx1"/>
                      </a:solidFill>
                    </a:rPr>
                    <a:t>直接人件費総括表</a:t>
                  </a:r>
                  <a:r>
                    <a:rPr kumimoji="1" lang="ja-JP" altLang="en-US" sz="1000" b="0" u="sng">
                      <a:solidFill>
                        <a:schemeClr val="tx1"/>
                      </a:solidFill>
                    </a:rPr>
                    <a:t>（前期・後期）</a:t>
                  </a:r>
                  <a:r>
                    <a:rPr kumimoji="1" lang="ja-JP" altLang="en-US" sz="1000" b="0">
                      <a:solidFill>
                        <a:schemeClr val="tx1"/>
                      </a:solidFill>
                    </a:rPr>
                    <a:t>を作成</a:t>
                  </a:r>
                </a:p>
              </xdr:txBody>
            </xdr:sp>
            <xdr:grpSp>
              <xdr:nvGrpSpPr>
                <xdr:cNvPr id="20" name="グループ化 19">
                  <a:extLst>
                    <a:ext uri="{FF2B5EF4-FFF2-40B4-BE49-F238E27FC236}">
                      <a16:creationId xmlns:a16="http://schemas.microsoft.com/office/drawing/2014/main" id="{113AA3A1-E3B7-4514-87E9-4E04AA814CB6}"/>
                    </a:ext>
                  </a:extLst>
                </xdr:cNvPr>
                <xdr:cNvGrpSpPr/>
              </xdr:nvGrpSpPr>
              <xdr:grpSpPr>
                <a:xfrm>
                  <a:off x="10880164" y="5127828"/>
                  <a:ext cx="3818194" cy="1705121"/>
                  <a:chOff x="10380681" y="7555942"/>
                  <a:chExt cx="3818194" cy="1705121"/>
                </a:xfrm>
              </xdr:grpSpPr>
              <xdr:sp macro="" textlink="">
                <xdr:nvSpPr>
                  <xdr:cNvPr id="29" name="正方形/長方形 28">
                    <a:extLst>
                      <a:ext uri="{FF2B5EF4-FFF2-40B4-BE49-F238E27FC236}">
                        <a16:creationId xmlns:a16="http://schemas.microsoft.com/office/drawing/2014/main" id="{37ED7B91-FEB2-4A9C-A95B-424094B8BB9A}"/>
                      </a:ext>
                    </a:extLst>
                  </xdr:cNvPr>
                  <xdr:cNvSpPr/>
                </xdr:nvSpPr>
                <xdr:spPr>
                  <a:xfrm>
                    <a:off x="10380681" y="7555942"/>
                    <a:ext cx="3818194" cy="1705121"/>
                  </a:xfrm>
                  <a:prstGeom prst="rect">
                    <a:avLst/>
                  </a:prstGeom>
                  <a:solidFill>
                    <a:schemeClr val="accent6">
                      <a:lumMod val="20000"/>
                      <a:lumOff val="80000"/>
                    </a:schemeClr>
                  </a:solidFill>
                  <a:ln w="381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30" name="テキスト ボックス 29">
                    <a:extLst>
                      <a:ext uri="{FF2B5EF4-FFF2-40B4-BE49-F238E27FC236}">
                        <a16:creationId xmlns:a16="http://schemas.microsoft.com/office/drawing/2014/main" id="{15463E2E-AA63-40B2-91DE-8E30206EB35C}"/>
                      </a:ext>
                    </a:extLst>
                  </xdr:cNvPr>
                  <xdr:cNvSpPr txBox="1"/>
                </xdr:nvSpPr>
                <xdr:spPr>
                  <a:xfrm>
                    <a:off x="11053999" y="7598877"/>
                    <a:ext cx="2397981" cy="1646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00" b="0">
                        <a:solidFill>
                          <a:schemeClr val="tx1"/>
                        </a:solidFill>
                      </a:rPr>
                      <a:t>「直接人件費総括表（</a:t>
                    </a:r>
                    <a:r>
                      <a:rPr kumimoji="1" lang="ja-JP" altLang="en-US" sz="1000" b="0" u="sng">
                        <a:solidFill>
                          <a:schemeClr val="tx1"/>
                        </a:solidFill>
                      </a:rPr>
                      <a:t>後期</a:t>
                    </a:r>
                    <a:r>
                      <a:rPr kumimoji="1" lang="ja-JP" altLang="en-US" sz="1000" b="0">
                        <a:solidFill>
                          <a:schemeClr val="tx1"/>
                        </a:solidFill>
                      </a:rPr>
                      <a:t>）」に転記</a:t>
                    </a:r>
                  </a:p>
                </xdr:txBody>
              </xdr:sp>
            </xdr:grpSp>
            <xdr:grpSp>
              <xdr:nvGrpSpPr>
                <xdr:cNvPr id="21" name="グループ化 20"/>
                <xdr:cNvGrpSpPr/>
              </xdr:nvGrpSpPr>
              <xdr:grpSpPr>
                <a:xfrm>
                  <a:off x="5402794" y="4958814"/>
                  <a:ext cx="5048220" cy="2537359"/>
                  <a:chOff x="5402794" y="4958814"/>
                  <a:chExt cx="5048220" cy="2537360"/>
                </a:xfrm>
              </xdr:grpSpPr>
              <xdr:sp macro="" textlink="">
                <xdr:nvSpPr>
                  <xdr:cNvPr id="27" name="正方形/長方形 26">
                    <a:extLst>
                      <a:ext uri="{FF2B5EF4-FFF2-40B4-BE49-F238E27FC236}">
                        <a16:creationId xmlns:a16="http://schemas.microsoft.com/office/drawing/2014/main" id="{DF26A111-D41E-4A9B-A2FF-BAFC6FD2B771}"/>
                      </a:ext>
                    </a:extLst>
                  </xdr:cNvPr>
                  <xdr:cNvSpPr/>
                </xdr:nvSpPr>
                <xdr:spPr>
                  <a:xfrm>
                    <a:off x="5414381" y="5067351"/>
                    <a:ext cx="5036633" cy="2428823"/>
                  </a:xfrm>
                  <a:prstGeom prst="rect">
                    <a:avLst/>
                  </a:prstGeom>
                  <a:solidFill>
                    <a:schemeClr val="accent6">
                      <a:lumMod val="20000"/>
                      <a:lumOff val="8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26" name="テキスト ボックス 25">
                    <a:extLst>
                      <a:ext uri="{FF2B5EF4-FFF2-40B4-BE49-F238E27FC236}">
                        <a16:creationId xmlns:a16="http://schemas.microsoft.com/office/drawing/2014/main" id="{A5A8B78F-21AB-4A60-8A29-40E16D933391}"/>
                      </a:ext>
                    </a:extLst>
                  </xdr:cNvPr>
                  <xdr:cNvSpPr txBox="1"/>
                </xdr:nvSpPr>
                <xdr:spPr>
                  <a:xfrm>
                    <a:off x="5402794" y="4958814"/>
                    <a:ext cx="4781550" cy="62828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00" b="0">
                        <a:solidFill>
                          <a:schemeClr val="tx1"/>
                        </a:solidFill>
                      </a:rPr>
                      <a:t>（ファイル名）</a:t>
                    </a:r>
                    <a:endParaRPr kumimoji="1" lang="en-US" altLang="ja-JP" sz="1000" b="0">
                      <a:solidFill>
                        <a:schemeClr val="tx1"/>
                      </a:solidFill>
                    </a:endParaRPr>
                  </a:p>
                  <a:p>
                    <a:pPr algn="l"/>
                    <a:r>
                      <a:rPr kumimoji="1" lang="en-US" altLang="ja-JP" sz="1000" b="0">
                        <a:solidFill>
                          <a:schemeClr val="tx1"/>
                        </a:solidFill>
                      </a:rPr>
                      <a:t>【120_</a:t>
                    </a:r>
                    <a:r>
                      <a:rPr kumimoji="1" lang="ja-JP" altLang="en-US" sz="1000" b="0">
                        <a:solidFill>
                          <a:schemeClr val="tx1"/>
                        </a:solidFill>
                      </a:rPr>
                      <a:t>様式第</a:t>
                    </a:r>
                    <a:r>
                      <a:rPr kumimoji="1" lang="en-US" altLang="ja-JP" sz="1000" b="0">
                        <a:solidFill>
                          <a:schemeClr val="tx1"/>
                        </a:solidFill>
                      </a:rPr>
                      <a:t>9</a:t>
                    </a:r>
                    <a:r>
                      <a:rPr kumimoji="1" lang="ja-JP" altLang="en-US" sz="1000" b="0">
                        <a:solidFill>
                          <a:schemeClr val="tx1"/>
                        </a:solidFill>
                      </a:rPr>
                      <a:t>号</a:t>
                    </a:r>
                    <a:r>
                      <a:rPr kumimoji="1" lang="ja-JP" altLang="en-US" sz="1000" b="0" baseline="0">
                        <a:solidFill>
                          <a:schemeClr val="tx1"/>
                        </a:solidFill>
                      </a:rPr>
                      <a:t> </a:t>
                    </a:r>
                    <a:r>
                      <a:rPr kumimoji="1" lang="ja-JP" altLang="en-US" sz="1000" b="0">
                        <a:solidFill>
                          <a:schemeClr val="tx1"/>
                        </a:solidFill>
                      </a:rPr>
                      <a:t>従事者別直接人件費集計表（別紙</a:t>
                    </a:r>
                    <a:r>
                      <a:rPr kumimoji="1" lang="en-US" altLang="ja-JP" sz="1000" b="0">
                        <a:solidFill>
                          <a:schemeClr val="tx1"/>
                        </a:solidFill>
                      </a:rPr>
                      <a:t>2-2</a:t>
                    </a:r>
                    <a:r>
                      <a:rPr kumimoji="1" lang="ja-JP" altLang="en-US" sz="1000" b="0">
                        <a:solidFill>
                          <a:schemeClr val="tx1"/>
                        </a:solidFill>
                      </a:rPr>
                      <a:t>）</a:t>
                    </a:r>
                    <a:r>
                      <a:rPr kumimoji="1" lang="en-US" altLang="ja-JP" sz="1000" b="0">
                        <a:solidFill>
                          <a:schemeClr val="tx1"/>
                        </a:solidFill>
                      </a:rPr>
                      <a:t>_</a:t>
                    </a:r>
                    <a:r>
                      <a:rPr kumimoji="1" lang="ja-JP" altLang="en-US" sz="1000" b="0">
                        <a:solidFill>
                          <a:schemeClr val="tx1"/>
                        </a:solidFill>
                      </a:rPr>
                      <a:t>作業日報兼直接人件費個別明細表（別紙</a:t>
                    </a:r>
                    <a:r>
                      <a:rPr kumimoji="1" lang="en-US" altLang="ja-JP" sz="1000" b="0">
                        <a:solidFill>
                          <a:schemeClr val="tx1"/>
                        </a:solidFill>
                      </a:rPr>
                      <a:t>2-3</a:t>
                    </a:r>
                    <a:r>
                      <a:rPr kumimoji="1" lang="ja-JP" altLang="en-US" sz="1000" b="0">
                        <a:solidFill>
                          <a:schemeClr val="tx1"/>
                        </a:solidFill>
                      </a:rPr>
                      <a:t>）</a:t>
                    </a:r>
                    <a:r>
                      <a:rPr kumimoji="1" lang="en-US" altLang="ja-JP" sz="1000" b="0">
                        <a:solidFill>
                          <a:schemeClr val="tx1"/>
                        </a:solidFill>
                      </a:rPr>
                      <a:t>】</a:t>
                    </a:r>
                    <a:r>
                      <a:rPr kumimoji="1" lang="ja-JP" altLang="en-US" sz="1000" b="0">
                        <a:solidFill>
                          <a:schemeClr val="tx1"/>
                        </a:solidFill>
                      </a:rPr>
                      <a:t>のシートを使用</a:t>
                    </a:r>
                    <a:endParaRPr kumimoji="1" lang="en-US" altLang="ja-JP" sz="1000" b="0">
                      <a:solidFill>
                        <a:schemeClr val="tx1"/>
                      </a:solidFill>
                    </a:endParaRPr>
                  </a:p>
                </xdr:txBody>
              </xdr:sp>
            </xdr:grpSp>
            <xdr:cxnSp macro="">
              <xdr:nvCxnSpPr>
                <xdr:cNvPr id="22" name="直線コネクタ 21">
                  <a:extLst>
                    <a:ext uri="{FF2B5EF4-FFF2-40B4-BE49-F238E27FC236}">
                      <a16:creationId xmlns:a16="http://schemas.microsoft.com/office/drawing/2014/main" id="{B43264D6-515A-4674-8EED-FDAB3DAB2005}"/>
                    </a:ext>
                  </a:extLst>
                </xdr:cNvPr>
                <xdr:cNvCxnSpPr/>
              </xdr:nvCxnSpPr>
              <xdr:spPr>
                <a:xfrm>
                  <a:off x="8146741" y="7604764"/>
                  <a:ext cx="0" cy="400050"/>
                </a:xfrm>
                <a:prstGeom prst="line">
                  <a:avLst/>
                </a:prstGeom>
                <a:ln w="76200">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23" name="テキスト ボックス 22">
                  <a:extLst>
                    <a:ext uri="{FF2B5EF4-FFF2-40B4-BE49-F238E27FC236}">
                      <a16:creationId xmlns:a16="http://schemas.microsoft.com/office/drawing/2014/main" id="{908C546D-0213-4B9A-A396-E0982A97D362}"/>
                    </a:ext>
                  </a:extLst>
                </xdr:cNvPr>
                <xdr:cNvSpPr txBox="1"/>
              </xdr:nvSpPr>
              <xdr:spPr>
                <a:xfrm>
                  <a:off x="10925760" y="4804709"/>
                  <a:ext cx="1847965" cy="2821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t>実績報告（＝完了検査）</a:t>
                  </a:r>
                </a:p>
              </xdr:txBody>
            </xdr:sp>
            <xdr:sp macro="" textlink="">
              <xdr:nvSpPr>
                <xdr:cNvPr id="24" name="テキスト ボックス 23">
                  <a:extLst>
                    <a:ext uri="{FF2B5EF4-FFF2-40B4-BE49-F238E27FC236}">
                      <a16:creationId xmlns:a16="http://schemas.microsoft.com/office/drawing/2014/main" id="{45BA9741-4D23-45FC-AB4E-7EFCE51774A2}"/>
                    </a:ext>
                  </a:extLst>
                </xdr:cNvPr>
                <xdr:cNvSpPr txBox="1"/>
              </xdr:nvSpPr>
              <xdr:spPr>
                <a:xfrm>
                  <a:off x="5238750" y="4705351"/>
                  <a:ext cx="4080883" cy="2821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solidFill>
                        <a:schemeClr val="tx1"/>
                      </a:solidFill>
                    </a:rPr>
                    <a:t>様式第９号</a:t>
                  </a:r>
                  <a:r>
                    <a:rPr kumimoji="1" lang="en-US" altLang="ja-JP" sz="1050" b="1">
                      <a:solidFill>
                        <a:schemeClr val="tx1"/>
                      </a:solidFill>
                    </a:rPr>
                    <a:t>_</a:t>
                  </a:r>
                  <a:r>
                    <a:rPr kumimoji="1" lang="ja-JP" altLang="en-US" sz="1050" b="1">
                      <a:solidFill>
                        <a:schemeClr val="tx1"/>
                      </a:solidFill>
                    </a:rPr>
                    <a:t>従事者別直接人件費集計表（後期）の作成フロー</a:t>
                  </a:r>
                </a:p>
              </xdr:txBody>
            </xdr:sp>
          </xdr:grpSp>
          <xdr:grpSp>
            <xdr:nvGrpSpPr>
              <xdr:cNvPr id="4" name="グループ化 3"/>
              <xdr:cNvGrpSpPr/>
            </xdr:nvGrpSpPr>
            <xdr:grpSpPr>
              <a:xfrm>
                <a:off x="1294977" y="3810000"/>
                <a:ext cx="4433421" cy="2371312"/>
                <a:chOff x="1380702" y="3619500"/>
                <a:chExt cx="4433421" cy="2371312"/>
              </a:xfrm>
            </xdr:grpSpPr>
            <xdr:sp macro="" textlink="">
              <xdr:nvSpPr>
                <xdr:cNvPr id="7" name="右矢印 18">
                  <a:extLst>
                    <a:ext uri="{FF2B5EF4-FFF2-40B4-BE49-F238E27FC236}">
                      <a16:creationId xmlns:a16="http://schemas.microsoft.com/office/drawing/2014/main" id="{15D9E091-1F67-4C29-B61D-C801A2DB67A6}"/>
                    </a:ext>
                  </a:extLst>
                </xdr:cNvPr>
                <xdr:cNvSpPr/>
              </xdr:nvSpPr>
              <xdr:spPr>
                <a:xfrm rot="20703488" flipV="1">
                  <a:off x="3182382" y="4276632"/>
                  <a:ext cx="608932" cy="327067"/>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8" name="グループ化 7"/>
                <xdr:cNvGrpSpPr/>
              </xdr:nvGrpSpPr>
              <xdr:grpSpPr>
                <a:xfrm>
                  <a:off x="1380702" y="4895437"/>
                  <a:ext cx="1808904" cy="1095375"/>
                  <a:chOff x="1885527" y="3895312"/>
                  <a:chExt cx="1808904" cy="1095375"/>
                </a:xfrm>
              </xdr:grpSpPr>
              <xdr:sp macro="" textlink="">
                <xdr:nvSpPr>
                  <xdr:cNvPr id="14" name="正方形/長方形 13"/>
                  <xdr:cNvSpPr/>
                </xdr:nvSpPr>
                <xdr:spPr>
                  <a:xfrm>
                    <a:off x="2199006" y="3895312"/>
                    <a:ext cx="1495425" cy="790575"/>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sp macro="" textlink="">
                <xdr:nvSpPr>
                  <xdr:cNvPr id="15" name="正方形/長方形 14"/>
                  <xdr:cNvSpPr/>
                </xdr:nvSpPr>
                <xdr:spPr>
                  <a:xfrm>
                    <a:off x="2084470" y="3985992"/>
                    <a:ext cx="1495425" cy="790575"/>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pic>
                <xdr:nvPicPr>
                  <xdr:cNvPr id="16" name="図 15"/>
                  <xdr:cNvPicPr>
                    <a:picLocks noChangeAspect="1"/>
                  </xdr:cNvPicPr>
                </xdr:nvPicPr>
                <xdr:blipFill rotWithShape="1">
                  <a:blip xmlns:r="http://schemas.openxmlformats.org/officeDocument/2006/relationships" r:embed="rId2"/>
                  <a:srcRect b="16832"/>
                  <a:stretch/>
                </xdr:blipFill>
                <xdr:spPr>
                  <a:xfrm>
                    <a:off x="1885527" y="4152425"/>
                    <a:ext cx="1556015" cy="800100"/>
                  </a:xfrm>
                  <a:prstGeom prst="rect">
                    <a:avLst/>
                  </a:prstGeom>
                  <a:ln w="19050">
                    <a:solidFill>
                      <a:schemeClr val="tx1"/>
                    </a:solidFill>
                  </a:ln>
                </xdr:spPr>
              </xdr:pic>
              <xdr:sp macro="" textlink="">
                <xdr:nvSpPr>
                  <xdr:cNvPr id="17" name="正方形/長方形 16"/>
                  <xdr:cNvSpPr/>
                </xdr:nvSpPr>
                <xdr:spPr>
                  <a:xfrm>
                    <a:off x="1899631" y="4400137"/>
                    <a:ext cx="1609724" cy="5905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100" b="1">
                        <a:solidFill>
                          <a:schemeClr val="tx1"/>
                        </a:solidFill>
                        <a:effectLst/>
                        <a:latin typeface="+mn-lt"/>
                        <a:ea typeface="+mn-ea"/>
                        <a:cs typeface="+mn-cs"/>
                      </a:rPr>
                      <a:t>令和７</a:t>
                    </a:r>
                    <a:r>
                      <a:rPr kumimoji="1" lang="ja-JP" altLang="ja-JP" sz="1100" b="1">
                        <a:solidFill>
                          <a:schemeClr val="tx1"/>
                        </a:solidFill>
                        <a:effectLst/>
                        <a:latin typeface="+mn-lt"/>
                        <a:ea typeface="+mn-ea"/>
                        <a:cs typeface="+mn-cs"/>
                      </a:rPr>
                      <a:t>年</a:t>
                    </a:r>
                    <a:r>
                      <a:rPr kumimoji="1" lang="en-US" altLang="ja-JP" sz="1100" b="1">
                        <a:solidFill>
                          <a:schemeClr val="tx1"/>
                        </a:solidFill>
                        <a:effectLst/>
                        <a:latin typeface="+mn-lt"/>
                        <a:ea typeface="+mn-ea"/>
                        <a:cs typeface="+mn-cs"/>
                      </a:rPr>
                      <a:t>11</a:t>
                    </a:r>
                    <a:r>
                      <a:rPr kumimoji="1" lang="ja-JP" altLang="ja-JP" sz="1100" b="1">
                        <a:solidFill>
                          <a:schemeClr val="tx1"/>
                        </a:solidFill>
                        <a:effectLst/>
                        <a:latin typeface="+mn-lt"/>
                        <a:ea typeface="+mn-ea"/>
                        <a:cs typeface="+mn-cs"/>
                      </a:rPr>
                      <a:t>月</a:t>
                    </a:r>
                    <a:endParaRPr kumimoji="1" lang="en-US" altLang="ja-JP" sz="1100" b="1">
                      <a:solidFill>
                        <a:schemeClr val="tx1"/>
                      </a:solidFill>
                      <a:effectLst/>
                      <a:latin typeface="+mn-lt"/>
                      <a:ea typeface="+mn-ea"/>
                      <a:cs typeface="+mn-cs"/>
                    </a:endParaRPr>
                  </a:p>
                  <a:p>
                    <a:r>
                      <a:rPr kumimoji="1" lang="ja-JP" altLang="en-US" sz="1100" b="1">
                        <a:solidFill>
                          <a:schemeClr val="tx1"/>
                        </a:solidFill>
                        <a:effectLst/>
                        <a:latin typeface="+mn-lt"/>
                        <a:ea typeface="+mn-ea"/>
                        <a:cs typeface="+mn-cs"/>
                      </a:rPr>
                      <a:t>　　　</a:t>
                    </a:r>
                    <a:r>
                      <a:rPr kumimoji="1" lang="ja-JP" altLang="ja-JP" sz="1100" b="1">
                        <a:solidFill>
                          <a:schemeClr val="tx1"/>
                        </a:solidFill>
                        <a:effectLst/>
                        <a:latin typeface="+mn-lt"/>
                        <a:ea typeface="+mn-ea"/>
                        <a:cs typeface="+mn-cs"/>
                      </a:rPr>
                      <a:t>～</a:t>
                    </a:r>
                    <a:r>
                      <a:rPr kumimoji="1" lang="ja-JP" altLang="en-US" sz="1100" b="1">
                        <a:solidFill>
                          <a:schemeClr val="tx1"/>
                        </a:solidFill>
                        <a:effectLst/>
                        <a:latin typeface="+mn-lt"/>
                        <a:ea typeface="+mn-ea"/>
                        <a:cs typeface="+mn-cs"/>
                      </a:rPr>
                      <a:t>令和８年</a:t>
                    </a:r>
                    <a:r>
                      <a:rPr kumimoji="1" lang="en-US" altLang="ja-JP" sz="1100" b="1">
                        <a:solidFill>
                          <a:schemeClr val="tx1"/>
                        </a:solidFill>
                        <a:effectLst/>
                        <a:latin typeface="+mn-lt"/>
                        <a:ea typeface="+mn-ea"/>
                        <a:cs typeface="+mn-cs"/>
                      </a:rPr>
                      <a:t>10</a:t>
                    </a:r>
                    <a:r>
                      <a:rPr kumimoji="1" lang="ja-JP" altLang="ja-JP" sz="1100" b="1">
                        <a:solidFill>
                          <a:schemeClr val="tx1"/>
                        </a:solidFill>
                        <a:effectLst/>
                        <a:latin typeface="+mn-lt"/>
                        <a:ea typeface="+mn-ea"/>
                        <a:cs typeface="+mn-cs"/>
                      </a:rPr>
                      <a:t>月末</a:t>
                    </a:r>
                    <a:endParaRPr lang="ja-JP" altLang="ja-JP" b="1">
                      <a:solidFill>
                        <a:schemeClr val="tx1"/>
                      </a:solidFill>
                      <a:effectLst/>
                    </a:endParaRPr>
                  </a:p>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grpSp>
            <xdr:sp macro="" textlink="">
              <xdr:nvSpPr>
                <xdr:cNvPr id="9" name="正方形/長方形 8"/>
                <xdr:cNvSpPr/>
              </xdr:nvSpPr>
              <xdr:spPr>
                <a:xfrm>
                  <a:off x="3161453" y="4267127"/>
                  <a:ext cx="598797"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集計</a:t>
                  </a:r>
                </a:p>
              </xdr:txBody>
            </xdr:sp>
            <xdr:sp macro="" textlink="">
              <xdr:nvSpPr>
                <xdr:cNvPr id="10" name="正方形/長方形 9"/>
                <xdr:cNvSpPr/>
              </xdr:nvSpPr>
              <xdr:spPr>
                <a:xfrm>
                  <a:off x="3876674" y="3619500"/>
                  <a:ext cx="657225"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入力用</a:t>
                  </a:r>
                </a:p>
              </xdr:txBody>
            </xdr:sp>
            <xdr:sp macro="" textlink="">
              <xdr:nvSpPr>
                <xdr:cNvPr id="11" name="正方形/長方形 10"/>
                <xdr:cNvSpPr/>
              </xdr:nvSpPr>
              <xdr:spPr>
                <a:xfrm>
                  <a:off x="3894318" y="4977004"/>
                  <a:ext cx="657225"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提出用</a:t>
                  </a:r>
                </a:p>
              </xdr:txBody>
            </xdr:sp>
            <xdr:sp macro="" textlink="">
              <xdr:nvSpPr>
                <xdr:cNvPr id="12" name="下矢印 11"/>
                <xdr:cNvSpPr/>
              </xdr:nvSpPr>
              <xdr:spPr>
                <a:xfrm>
                  <a:off x="4265601" y="4962535"/>
                  <a:ext cx="333375" cy="457200"/>
                </a:xfrm>
                <a:prstGeom prst="downArrow">
                  <a:avLst/>
                </a:prstGeom>
                <a:solidFill>
                  <a:schemeClr val="accent5">
                    <a:lumMod val="60000"/>
                    <a:lumOff val="4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sp macro="" textlink="">
              <xdr:nvSpPr>
                <xdr:cNvPr id="13" name="正方形/長方形 12"/>
                <xdr:cNvSpPr/>
              </xdr:nvSpPr>
              <xdr:spPr>
                <a:xfrm>
                  <a:off x="4993946" y="5015104"/>
                  <a:ext cx="820177"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rgbClr val="FF0000"/>
                      </a:solidFill>
                      <a:latin typeface="Meiryo UI" panose="020B0604030504040204" pitchFamily="50" charset="-128"/>
                      <a:ea typeface="Meiryo UI" panose="020B0604030504040204" pitchFamily="50" charset="-128"/>
                    </a:rPr>
                    <a:t>自動生成</a:t>
                  </a:r>
                </a:p>
              </xdr:txBody>
            </xdr:sp>
          </xdr:grpSp>
          <xdr:sp macro="" textlink="">
            <xdr:nvSpPr>
              <xdr:cNvPr id="5" name="正方形/長方形 4"/>
              <xdr:cNvSpPr/>
            </xdr:nvSpPr>
            <xdr:spPr>
              <a:xfrm>
                <a:off x="1408195" y="6090697"/>
                <a:ext cx="1800461" cy="2857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様式第９号（別紙</a:t>
                </a:r>
                <a:r>
                  <a:rPr kumimoji="1" lang="en-US" altLang="ja-JP" sz="800">
                    <a:solidFill>
                      <a:schemeClr val="tx1"/>
                    </a:solidFill>
                    <a:latin typeface="Meiryo UI" panose="020B0604030504040204" pitchFamily="50" charset="-128"/>
                    <a:ea typeface="Meiryo UI" panose="020B0604030504040204" pitchFamily="50" charset="-128"/>
                  </a:rPr>
                  <a:t>2-3</a:t>
                </a:r>
                <a:r>
                  <a:rPr kumimoji="1" lang="ja-JP" altLang="en-US" sz="800">
                    <a:solidFill>
                      <a:schemeClr val="tx1"/>
                    </a:solidFill>
                    <a:latin typeface="Meiryo UI" panose="020B0604030504040204" pitchFamily="50" charset="-128"/>
                    <a:ea typeface="Meiryo UI" panose="020B0604030504040204" pitchFamily="50" charset="-128"/>
                  </a:rPr>
                  <a:t>）</a:t>
                </a:r>
              </a:p>
            </xdr:txBody>
          </xdr:sp>
          <xdr:sp macro="" textlink="">
            <xdr:nvSpPr>
              <xdr:cNvPr id="6" name="正方形/長方形 5"/>
              <xdr:cNvSpPr/>
            </xdr:nvSpPr>
            <xdr:spPr>
              <a:xfrm>
                <a:off x="4263608" y="6815010"/>
                <a:ext cx="1800461" cy="2857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様式第９号（別紙</a:t>
                </a:r>
                <a:r>
                  <a:rPr kumimoji="1" lang="en-US" altLang="ja-JP" sz="800">
                    <a:solidFill>
                      <a:schemeClr val="tx1"/>
                    </a:solidFill>
                    <a:latin typeface="Meiryo UI" panose="020B0604030504040204" pitchFamily="50" charset="-128"/>
                    <a:ea typeface="Meiryo UI" panose="020B0604030504040204" pitchFamily="50" charset="-128"/>
                  </a:rPr>
                  <a:t>2-2</a:t>
                </a:r>
                <a:r>
                  <a:rPr kumimoji="1" lang="ja-JP" altLang="en-US" sz="800">
                    <a:solidFill>
                      <a:schemeClr val="tx1"/>
                    </a:solidFill>
                    <a:latin typeface="Meiryo UI" panose="020B0604030504040204" pitchFamily="50" charset="-128"/>
                    <a:ea typeface="Meiryo UI" panose="020B0604030504040204" pitchFamily="50" charset="-128"/>
                  </a:rPr>
                  <a:t>）</a:t>
                </a:r>
              </a:p>
            </xdr:txBody>
          </xdr:sp>
        </xdr:grpSp>
        <xdr:pic>
          <xdr:nvPicPr>
            <xdr:cNvPr id="39" name="図 38"/>
            <xdr:cNvPicPr>
              <a:picLocks noChangeAspect="1"/>
            </xdr:cNvPicPr>
          </xdr:nvPicPr>
          <xdr:blipFill rotWithShape="1">
            <a:blip xmlns:r="http://schemas.openxmlformats.org/officeDocument/2006/relationships" r:embed="rId3"/>
            <a:srcRect r="17079"/>
            <a:stretch/>
          </xdr:blipFill>
          <xdr:spPr>
            <a:xfrm>
              <a:off x="7080343" y="4055833"/>
              <a:ext cx="2748878" cy="2061809"/>
            </a:xfrm>
            <a:prstGeom prst="rect">
              <a:avLst/>
            </a:prstGeom>
          </xdr:spPr>
        </xdr:pic>
        <xdr:grpSp>
          <xdr:nvGrpSpPr>
            <xdr:cNvPr id="40" name="グループ化 39"/>
            <xdr:cNvGrpSpPr/>
          </xdr:nvGrpSpPr>
          <xdr:grpSpPr>
            <a:xfrm>
              <a:off x="7433003" y="4640938"/>
              <a:ext cx="2098675" cy="1707354"/>
              <a:chOff x="7055450" y="4029085"/>
              <a:chExt cx="2524125" cy="1795293"/>
            </a:xfrm>
          </xdr:grpSpPr>
          <xdr:sp macro="" textlink="">
            <xdr:nvSpPr>
              <xdr:cNvPr id="41" name="正方形/長方形 40"/>
              <xdr:cNvSpPr/>
            </xdr:nvSpPr>
            <xdr:spPr>
              <a:xfrm>
                <a:off x="7553089" y="5538628"/>
                <a:ext cx="1800461" cy="2857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様式第９号（別紙</a:t>
                </a:r>
                <a:r>
                  <a:rPr kumimoji="1" lang="en-US" altLang="ja-JP" sz="800">
                    <a:solidFill>
                      <a:schemeClr val="tx1"/>
                    </a:solidFill>
                    <a:latin typeface="Meiryo UI" panose="020B0604030504040204" pitchFamily="50" charset="-128"/>
                    <a:ea typeface="Meiryo UI" panose="020B0604030504040204" pitchFamily="50" charset="-128"/>
                  </a:rPr>
                  <a:t>2-2</a:t>
                </a:r>
                <a:r>
                  <a:rPr kumimoji="1" lang="ja-JP" altLang="en-US" sz="800">
                    <a:solidFill>
                      <a:schemeClr val="tx1"/>
                    </a:solidFill>
                    <a:latin typeface="Meiryo UI" panose="020B0604030504040204" pitchFamily="50" charset="-128"/>
                    <a:ea typeface="Meiryo UI" panose="020B0604030504040204" pitchFamily="50" charset="-128"/>
                  </a:rPr>
                  <a:t>）</a:t>
                </a:r>
              </a:p>
            </xdr:txBody>
          </xdr:sp>
          <xdr:sp macro="" textlink="">
            <xdr:nvSpPr>
              <xdr:cNvPr id="42" name="四角形吹き出し 41"/>
              <xdr:cNvSpPr/>
            </xdr:nvSpPr>
            <xdr:spPr>
              <a:xfrm>
                <a:off x="7055450" y="4029085"/>
                <a:ext cx="2524125" cy="1228725"/>
              </a:xfrm>
              <a:prstGeom prst="wedgeRectCallout">
                <a:avLst>
                  <a:gd name="adj1" fmla="val -21816"/>
                  <a:gd name="adj2" fmla="val 47227"/>
                </a:avLst>
              </a:prstGeom>
              <a:solidFill>
                <a:schemeClr val="accent1">
                  <a:lumMod val="20000"/>
                  <a:lumOff val="80000"/>
                </a:schemeClr>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b="0">
                    <a:solidFill>
                      <a:schemeClr val="tx1"/>
                    </a:solidFill>
                    <a:effectLst/>
                    <a:latin typeface="+mn-lt"/>
                    <a:ea typeface="+mn-ea"/>
                    <a:cs typeface="+mn-cs"/>
                  </a:rPr>
                  <a:t>各</a:t>
                </a:r>
                <a:r>
                  <a:rPr kumimoji="1" lang="ja-JP" altLang="ja-JP" sz="1000" b="0" u="none">
                    <a:solidFill>
                      <a:schemeClr val="tx1"/>
                    </a:solidFill>
                    <a:effectLst/>
                    <a:latin typeface="+mn-lt"/>
                    <a:ea typeface="+mn-ea"/>
                    <a:cs typeface="+mn-cs"/>
                  </a:rPr>
                  <a:t>「［提出用］従事者別直接人件費集計表（</a:t>
                </a:r>
                <a:r>
                  <a:rPr kumimoji="1" lang="ja-JP" altLang="en-US" sz="1000" b="0" u="none">
                    <a:solidFill>
                      <a:schemeClr val="tx1"/>
                    </a:solidFill>
                    <a:effectLst/>
                    <a:latin typeface="+mn-lt"/>
                    <a:ea typeface="+mn-ea"/>
                    <a:cs typeface="+mn-cs"/>
                  </a:rPr>
                  <a:t>後期</a:t>
                </a:r>
                <a:r>
                  <a:rPr kumimoji="1" lang="ja-JP" altLang="ja-JP" sz="1000" b="0" u="none">
                    <a:solidFill>
                      <a:schemeClr val="tx1"/>
                    </a:solidFill>
                    <a:effectLst/>
                    <a:latin typeface="+mn-lt"/>
                    <a:ea typeface="+mn-ea"/>
                    <a:cs typeface="+mn-cs"/>
                  </a:rPr>
                  <a:t>）」から</a:t>
                </a:r>
                <a:endParaRPr kumimoji="1" lang="en-US" altLang="ja-JP" sz="1000" b="0" u="none">
                  <a:solidFill>
                    <a:schemeClr val="tx1"/>
                  </a:solidFill>
                  <a:effectLst/>
                  <a:latin typeface="+mn-lt"/>
                  <a:ea typeface="+mn-ea"/>
                  <a:cs typeface="+mn-cs"/>
                </a:endParaRPr>
              </a:p>
              <a:p>
                <a:endParaRPr lang="ja-JP" altLang="ja-JP" sz="400" u="none">
                  <a:solidFill>
                    <a:schemeClr val="tx1"/>
                  </a:solidFill>
                  <a:effectLst/>
                </a:endParaRPr>
              </a:p>
              <a:p>
                <a:r>
                  <a:rPr kumimoji="1" lang="ja-JP" altLang="en-US" sz="1000" b="0" u="none">
                    <a:solidFill>
                      <a:schemeClr val="tx1"/>
                    </a:solidFill>
                    <a:effectLst/>
                    <a:latin typeface="+mn-lt"/>
                    <a:ea typeface="+mn-ea"/>
                    <a:cs typeface="+mn-cs"/>
                  </a:rPr>
                  <a:t>・</a:t>
                </a:r>
                <a:r>
                  <a:rPr kumimoji="1" lang="ja-JP" altLang="ja-JP" sz="1000" b="0" u="none">
                    <a:solidFill>
                      <a:schemeClr val="tx1"/>
                    </a:solidFill>
                    <a:effectLst/>
                    <a:latin typeface="+mn-lt"/>
                    <a:ea typeface="+mn-ea"/>
                    <a:cs typeface="+mn-cs"/>
                  </a:rPr>
                  <a:t>氏名</a:t>
                </a:r>
                <a:r>
                  <a:rPr kumimoji="1" lang="en-US" altLang="ja-JP" sz="1000" b="0" u="none">
                    <a:solidFill>
                      <a:schemeClr val="tx1"/>
                    </a:solidFill>
                    <a:effectLst/>
                    <a:latin typeface="+mn-lt"/>
                    <a:ea typeface="+mn-ea"/>
                    <a:cs typeface="+mn-cs"/>
                  </a:rPr>
                  <a:t> </a:t>
                </a:r>
                <a:r>
                  <a:rPr kumimoji="1" lang="ja-JP" altLang="en-US" sz="1000" b="0" u="none">
                    <a:solidFill>
                      <a:schemeClr val="tx1"/>
                    </a:solidFill>
                    <a:effectLst/>
                    <a:latin typeface="+mn-lt"/>
                    <a:ea typeface="+mn-ea"/>
                    <a:cs typeface="+mn-cs"/>
                  </a:rPr>
                  <a:t>⇒ 従事者の氏名</a:t>
                </a:r>
                <a:endParaRPr lang="ja-JP" altLang="ja-JP" sz="1000" u="none">
                  <a:solidFill>
                    <a:schemeClr val="tx1"/>
                  </a:solidFill>
                  <a:effectLst/>
                </a:endParaRPr>
              </a:p>
              <a:p>
                <a:r>
                  <a:rPr kumimoji="1" lang="ja-JP" altLang="en-US" sz="1000" b="0" u="none">
                    <a:solidFill>
                      <a:schemeClr val="tx1"/>
                    </a:solidFill>
                    <a:effectLst/>
                    <a:latin typeface="+mn-lt"/>
                    <a:ea typeface="+mn-ea"/>
                    <a:cs typeface="+mn-cs"/>
                  </a:rPr>
                  <a:t>・</a:t>
                </a:r>
                <a:r>
                  <a:rPr kumimoji="1" lang="ja-JP" altLang="ja-JP" sz="1000" b="0" u="none">
                    <a:solidFill>
                      <a:schemeClr val="tx1"/>
                    </a:solidFill>
                    <a:effectLst/>
                    <a:latin typeface="+mn-lt"/>
                    <a:ea typeface="+mn-ea"/>
                    <a:cs typeface="+mn-cs"/>
                  </a:rPr>
                  <a:t>従事時間</a:t>
                </a:r>
                <a:r>
                  <a:rPr kumimoji="1" lang="en-US" altLang="ja-JP" sz="1000" b="0" u="none">
                    <a:solidFill>
                      <a:schemeClr val="tx1"/>
                    </a:solidFill>
                    <a:effectLst/>
                    <a:latin typeface="+mn-lt"/>
                    <a:ea typeface="+mn-ea"/>
                    <a:cs typeface="+mn-cs"/>
                  </a:rPr>
                  <a:t> </a:t>
                </a:r>
                <a:r>
                  <a:rPr kumimoji="1" lang="ja-JP" altLang="en-US" sz="1000" b="0" u="none">
                    <a:solidFill>
                      <a:schemeClr val="tx1"/>
                    </a:solidFill>
                    <a:effectLst/>
                    <a:latin typeface="+mn-lt"/>
                    <a:ea typeface="+mn-ea"/>
                    <a:cs typeface="+mn-cs"/>
                  </a:rPr>
                  <a:t>⇒ 延べ時間、延べ分</a:t>
                </a:r>
                <a:endParaRPr lang="ja-JP" altLang="ja-JP" sz="1000" u="none">
                  <a:solidFill>
                    <a:schemeClr val="tx1"/>
                  </a:solidFill>
                  <a:effectLst/>
                </a:endParaRPr>
              </a:p>
              <a:p>
                <a:r>
                  <a:rPr kumimoji="1" lang="ja-JP" altLang="en-US" sz="1000" b="0" u="none">
                    <a:solidFill>
                      <a:schemeClr val="tx1"/>
                    </a:solidFill>
                    <a:effectLst/>
                    <a:latin typeface="+mn-lt"/>
                    <a:ea typeface="+mn-ea"/>
                    <a:cs typeface="+mn-cs"/>
                  </a:rPr>
                  <a:t>・</a:t>
                </a:r>
                <a:r>
                  <a:rPr kumimoji="1" lang="ja-JP" altLang="ja-JP" sz="1000" b="0" u="none">
                    <a:solidFill>
                      <a:schemeClr val="tx1"/>
                    </a:solidFill>
                    <a:effectLst/>
                    <a:latin typeface="+mn-lt"/>
                    <a:ea typeface="+mn-ea"/>
                    <a:cs typeface="+mn-cs"/>
                  </a:rPr>
                  <a:t>人件費</a:t>
                </a:r>
                <a:r>
                  <a:rPr kumimoji="1" lang="ja-JP" altLang="en-US" sz="1000" b="0" u="none">
                    <a:solidFill>
                      <a:schemeClr val="tx1"/>
                    </a:solidFill>
                    <a:effectLst/>
                    <a:latin typeface="+mn-lt"/>
                    <a:ea typeface="+mn-ea"/>
                    <a:cs typeface="+mn-cs"/>
                  </a:rPr>
                  <a:t>単価</a:t>
                </a:r>
                <a:r>
                  <a:rPr kumimoji="1" lang="ja-JP" altLang="en-US" sz="1000" b="0" u="none" baseline="0">
                    <a:solidFill>
                      <a:schemeClr val="tx1"/>
                    </a:solidFill>
                    <a:effectLst/>
                    <a:latin typeface="+mn-lt"/>
                    <a:ea typeface="+mn-ea"/>
                    <a:cs typeface="+mn-cs"/>
                  </a:rPr>
                  <a:t> </a:t>
                </a:r>
                <a:r>
                  <a:rPr kumimoji="1" lang="ja-JP" altLang="en-US" sz="1000" b="0" u="none">
                    <a:solidFill>
                      <a:schemeClr val="tx1"/>
                    </a:solidFill>
                    <a:effectLst/>
                    <a:latin typeface="+mn-lt"/>
                    <a:ea typeface="+mn-ea"/>
                    <a:cs typeface="+mn-cs"/>
                  </a:rPr>
                  <a:t>⇒</a:t>
                </a:r>
                <a:r>
                  <a:rPr kumimoji="1" lang="ja-JP" altLang="en-US" sz="1000" b="0" u="none" baseline="0">
                    <a:solidFill>
                      <a:schemeClr val="tx1"/>
                    </a:solidFill>
                    <a:effectLst/>
                    <a:latin typeface="+mn-lt"/>
                    <a:ea typeface="+mn-ea"/>
                    <a:cs typeface="+mn-cs"/>
                  </a:rPr>
                  <a:t> 時間単価</a:t>
                </a:r>
                <a:endParaRPr lang="ja-JP" altLang="ja-JP" sz="1000" u="none">
                  <a:solidFill>
                    <a:schemeClr val="tx1"/>
                  </a:solidFill>
                  <a:effectLst/>
                </a:endParaRPr>
              </a:p>
              <a:p>
                <a:r>
                  <a:rPr kumimoji="1" lang="ja-JP" altLang="en-US" sz="1000" b="0" u="none">
                    <a:solidFill>
                      <a:schemeClr val="tx1"/>
                    </a:solidFill>
                    <a:effectLst/>
                    <a:latin typeface="+mn-lt"/>
                    <a:ea typeface="+mn-ea"/>
                    <a:cs typeface="+mn-cs"/>
                  </a:rPr>
                  <a:t>・</a:t>
                </a:r>
                <a:r>
                  <a:rPr kumimoji="1" lang="ja-JP" altLang="ja-JP" sz="1000" b="0" u="none">
                    <a:solidFill>
                      <a:schemeClr val="tx1"/>
                    </a:solidFill>
                    <a:effectLst/>
                    <a:latin typeface="+mn-lt"/>
                    <a:ea typeface="+mn-ea"/>
                    <a:cs typeface="+mn-cs"/>
                  </a:rPr>
                  <a:t>助成対象経費</a:t>
                </a:r>
                <a:r>
                  <a:rPr kumimoji="1" lang="en-US" altLang="ja-JP" sz="1000" b="0" u="none">
                    <a:solidFill>
                      <a:schemeClr val="tx1"/>
                    </a:solidFill>
                    <a:effectLst/>
                    <a:latin typeface="+mn-lt"/>
                    <a:ea typeface="+mn-ea"/>
                    <a:cs typeface="+mn-cs"/>
                  </a:rPr>
                  <a:t> </a:t>
                </a:r>
                <a:r>
                  <a:rPr kumimoji="1" lang="ja-JP" altLang="en-US" sz="1000" b="0" u="none">
                    <a:solidFill>
                      <a:schemeClr val="tx1"/>
                    </a:solidFill>
                    <a:effectLst/>
                    <a:latin typeface="+mn-lt"/>
                    <a:ea typeface="+mn-ea"/>
                    <a:cs typeface="+mn-cs"/>
                  </a:rPr>
                  <a:t>⇒ </a:t>
                </a:r>
                <a:r>
                  <a:rPr kumimoji="1" lang="ja-JP" altLang="ja-JP" sz="1000" b="0" u="none">
                    <a:solidFill>
                      <a:schemeClr val="tx1"/>
                    </a:solidFill>
                    <a:effectLst/>
                    <a:latin typeface="+mn-lt"/>
                    <a:ea typeface="+mn-ea"/>
                    <a:cs typeface="+mn-cs"/>
                  </a:rPr>
                  <a:t>時間給の合計</a:t>
                </a:r>
                <a:r>
                  <a:rPr kumimoji="1" lang="ja-JP" altLang="ja-JP" sz="1000" b="0" baseline="0">
                    <a:solidFill>
                      <a:schemeClr val="tx1"/>
                    </a:solidFill>
                    <a:effectLst/>
                    <a:latin typeface="+mn-lt"/>
                    <a:ea typeface="+mn-ea"/>
                    <a:cs typeface="+mn-cs"/>
                  </a:rPr>
                  <a:t>　</a:t>
                </a:r>
                <a:r>
                  <a:rPr kumimoji="1" lang="ja-JP" altLang="en-US" sz="1000" b="0" baseline="0">
                    <a:solidFill>
                      <a:schemeClr val="tx1"/>
                    </a:solidFill>
                    <a:effectLst/>
                    <a:latin typeface="+mn-lt"/>
                    <a:ea typeface="+mn-ea"/>
                    <a:cs typeface="+mn-cs"/>
                  </a:rPr>
                  <a:t>に</a:t>
                </a:r>
                <a:r>
                  <a:rPr kumimoji="1" lang="ja-JP" altLang="ja-JP" sz="1000" b="0" baseline="0">
                    <a:solidFill>
                      <a:schemeClr val="tx1"/>
                    </a:solidFill>
                    <a:effectLst/>
                    <a:latin typeface="+mn-lt"/>
                    <a:ea typeface="+mn-ea"/>
                    <a:cs typeface="+mn-cs"/>
                  </a:rPr>
                  <a:t>転記</a:t>
                </a:r>
                <a:endParaRPr kumimoji="1" lang="en-US" altLang="ja-JP" sz="1000" b="0" baseline="0">
                  <a:solidFill>
                    <a:schemeClr val="tx1"/>
                  </a:solidFill>
                  <a:effectLst/>
                  <a:latin typeface="+mn-lt"/>
                  <a:ea typeface="+mn-ea"/>
                  <a:cs typeface="+mn-cs"/>
                </a:endParaRPr>
              </a:p>
            </xdr:txBody>
          </xdr:sp>
        </xdr:grpSp>
        <xdr:pic>
          <xdr:nvPicPr>
            <xdr:cNvPr id="43" name="図 42"/>
            <xdr:cNvPicPr>
              <a:picLocks noChangeAspect="1"/>
            </xdr:cNvPicPr>
          </xdr:nvPicPr>
          <xdr:blipFill rotWithShape="1">
            <a:blip xmlns:r="http://schemas.openxmlformats.org/officeDocument/2006/relationships" r:embed="rId4"/>
            <a:srcRect b="25342"/>
            <a:stretch/>
          </xdr:blipFill>
          <xdr:spPr>
            <a:xfrm>
              <a:off x="4173325" y="4411893"/>
              <a:ext cx="2003424" cy="1028845"/>
            </a:xfrm>
            <a:prstGeom prst="rect">
              <a:avLst/>
            </a:prstGeom>
          </xdr:spPr>
        </xdr:pic>
        <xdr:pic>
          <xdr:nvPicPr>
            <xdr:cNvPr id="44" name="図 43"/>
            <xdr:cNvPicPr>
              <a:picLocks noChangeAspect="1"/>
            </xdr:cNvPicPr>
          </xdr:nvPicPr>
          <xdr:blipFill>
            <a:blip xmlns:r="http://schemas.openxmlformats.org/officeDocument/2006/relationships" r:embed="rId5"/>
            <a:stretch>
              <a:fillRect/>
            </a:stretch>
          </xdr:blipFill>
          <xdr:spPr>
            <a:xfrm>
              <a:off x="4173325" y="5881465"/>
              <a:ext cx="1944933" cy="1114424"/>
            </a:xfrm>
            <a:prstGeom prst="rect">
              <a:avLst/>
            </a:prstGeom>
          </xdr:spPr>
        </xdr:pic>
        <xdr:sp macro="" textlink="">
          <xdr:nvSpPr>
            <xdr:cNvPr id="46" name="テキスト ボックス 45">
              <a:extLst>
                <a:ext uri="{FF2B5EF4-FFF2-40B4-BE49-F238E27FC236}">
                  <a16:creationId xmlns:a16="http://schemas.microsoft.com/office/drawing/2014/main" id="{DB302ED8-AEF9-42A5-BBF0-77F353B5A063}"/>
                </a:ext>
              </a:extLst>
            </xdr:cNvPr>
            <xdr:cNvSpPr txBox="1"/>
          </xdr:nvSpPr>
          <xdr:spPr>
            <a:xfrm>
              <a:off x="1834008" y="4266232"/>
              <a:ext cx="2083989" cy="4217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l"/>
              <a:r>
                <a:rPr kumimoji="1" lang="ja-JP" altLang="en-US" sz="1000"/>
                <a:t>各従事者ごとに作業日報を作成</a:t>
              </a:r>
              <a:endParaRPr kumimoji="1" lang="en-US" altLang="ja-JP" sz="1000"/>
            </a:p>
            <a:p>
              <a:pPr algn="l"/>
              <a:r>
                <a:rPr kumimoji="1" lang="ja-JP" altLang="en-US" sz="1000"/>
                <a:t>（本ファイルを従事者の人数分コピー）</a:t>
              </a:r>
            </a:p>
          </xdr:txBody>
        </xdr:sp>
      </xdr:grpSp>
      <xdr:sp macro="" textlink="">
        <xdr:nvSpPr>
          <xdr:cNvPr id="37" name="正方形/長方形 36"/>
          <xdr:cNvSpPr/>
        </xdr:nvSpPr>
        <xdr:spPr>
          <a:xfrm>
            <a:off x="7311710" y="6110689"/>
            <a:ext cx="1867750" cy="271114"/>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遂行状況報告分と合算する</a:t>
            </a:r>
          </a:p>
        </xdr:txBody>
      </xdr:sp>
      <xdr:sp macro="" textlink="">
        <xdr:nvSpPr>
          <xdr:cNvPr id="31" name="右矢印 30"/>
          <xdr:cNvSpPr/>
        </xdr:nvSpPr>
        <xdr:spPr>
          <a:xfrm rot="20426395">
            <a:off x="5755121" y="5467351"/>
            <a:ext cx="1247775" cy="304223"/>
          </a:xfrm>
          <a:prstGeom prst="rightArrow">
            <a:avLst/>
          </a:prstGeom>
          <a:solidFill>
            <a:schemeClr val="accent5">
              <a:lumMod val="60000"/>
              <a:lumOff val="4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grpSp>
    <xdr:clientData/>
  </xdr:twoCellAnchor>
  <xdr:twoCellAnchor>
    <xdr:from>
      <xdr:col>3</xdr:col>
      <xdr:colOff>3417822</xdr:colOff>
      <xdr:row>30</xdr:row>
      <xdr:rowOff>58066</xdr:rowOff>
    </xdr:from>
    <xdr:to>
      <xdr:col>3</xdr:col>
      <xdr:colOff>3741672</xdr:colOff>
      <xdr:row>33</xdr:row>
      <xdr:rowOff>86634</xdr:rowOff>
    </xdr:to>
    <xdr:sp macro="" textlink="">
      <xdr:nvSpPr>
        <xdr:cNvPr id="36" name="右矢印 35"/>
        <xdr:cNvSpPr/>
      </xdr:nvSpPr>
      <xdr:spPr>
        <a:xfrm rot="5400000">
          <a:off x="7901605" y="5815925"/>
          <a:ext cx="518426" cy="323850"/>
        </a:xfrm>
        <a:prstGeom prst="rightArrow">
          <a:avLst/>
        </a:prstGeom>
        <a:solidFill>
          <a:schemeClr val="accent5">
            <a:lumMod val="60000"/>
            <a:lumOff val="4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3</xdr:col>
      <xdr:colOff>2916954</xdr:colOff>
      <xdr:row>37</xdr:row>
      <xdr:rowOff>11733</xdr:rowOff>
    </xdr:from>
    <xdr:to>
      <xdr:col>3</xdr:col>
      <xdr:colOff>3521075</xdr:colOff>
      <xdr:row>38</xdr:row>
      <xdr:rowOff>108343</xdr:rowOff>
    </xdr:to>
    <xdr:sp macro="" textlink="">
      <xdr:nvSpPr>
        <xdr:cNvPr id="45" name="正方形/長方形 44"/>
        <xdr:cNvSpPr/>
      </xdr:nvSpPr>
      <xdr:spPr>
        <a:xfrm>
          <a:off x="7498025" y="6815304"/>
          <a:ext cx="604121" cy="259896"/>
        </a:xfrm>
        <a:prstGeom prst="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xdr:col>
      <xdr:colOff>234498</xdr:colOff>
      <xdr:row>23</xdr:row>
      <xdr:rowOff>60778</xdr:rowOff>
    </xdr:from>
    <xdr:to>
      <xdr:col>2</xdr:col>
      <xdr:colOff>1795690</xdr:colOff>
      <xdr:row>24</xdr:row>
      <xdr:rowOff>156001</xdr:rowOff>
    </xdr:to>
    <xdr:sp macro="" textlink="">
      <xdr:nvSpPr>
        <xdr:cNvPr id="38" name="テキスト ボックス 37">
          <a:extLst>
            <a:ext uri="{FF2B5EF4-FFF2-40B4-BE49-F238E27FC236}">
              <a16:creationId xmlns:a16="http://schemas.microsoft.com/office/drawing/2014/main" id="{DB302ED8-AEF9-42A5-BBF0-77F353B5A063}"/>
            </a:ext>
          </a:extLst>
        </xdr:cNvPr>
        <xdr:cNvSpPr txBox="1"/>
      </xdr:nvSpPr>
      <xdr:spPr>
        <a:xfrm>
          <a:off x="624569" y="4578349"/>
          <a:ext cx="2305050" cy="2585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l"/>
          <a:r>
            <a:rPr kumimoji="1" lang="en-US" altLang="ja-JP" sz="1000" b="0">
              <a:solidFill>
                <a:schemeClr val="tx1"/>
              </a:solidFill>
              <a:effectLst/>
              <a:latin typeface="+mn-lt"/>
              <a:ea typeface="+mn-ea"/>
              <a:cs typeface="+mn-cs"/>
            </a:rPr>
            <a:t>【</a:t>
          </a:r>
          <a:r>
            <a:rPr kumimoji="1" lang="ja-JP" altLang="ja-JP" sz="1000" b="0">
              <a:solidFill>
                <a:schemeClr val="tx1"/>
              </a:solidFill>
              <a:effectLst/>
              <a:latin typeface="+mn-lt"/>
              <a:ea typeface="+mn-ea"/>
              <a:cs typeface="+mn-cs"/>
            </a:rPr>
            <a:t>作業日報兼直接人件費個別明細表</a:t>
          </a:r>
          <a:r>
            <a:rPr kumimoji="1" lang="en-US" altLang="ja-JP" sz="1000" b="0">
              <a:solidFill>
                <a:schemeClr val="tx1"/>
              </a:solidFill>
              <a:effectLst/>
              <a:latin typeface="+mn-lt"/>
              <a:ea typeface="+mn-ea"/>
              <a:cs typeface="+mn-cs"/>
            </a:rPr>
            <a:t>】</a:t>
          </a:r>
          <a:endParaRPr kumimoji="1" lang="ja-JP" altLang="en-US" sz="8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C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C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C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C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C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C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C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C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C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C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C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C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C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C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C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C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C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C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C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C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C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C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C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C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C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C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30" name="Text Box 35">
          <a:extLst>
            <a:ext uri="{FF2B5EF4-FFF2-40B4-BE49-F238E27FC236}">
              <a16:creationId xmlns:a16="http://schemas.microsoft.com/office/drawing/2014/main" id="{00000000-0008-0000-0C00-00001E000000}"/>
            </a:ext>
          </a:extLst>
        </xdr:cNvPr>
        <xdr:cNvSpPr txBox="1">
          <a:spLocks noChangeArrowheads="1"/>
        </xdr:cNvSpPr>
      </xdr:nvSpPr>
      <xdr:spPr bwMode="auto">
        <a:xfrm>
          <a:off x="10697481" y="654958"/>
          <a:ext cx="761548" cy="98697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C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C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C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C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C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C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C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C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C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C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C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C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C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C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C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C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C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C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C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C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C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C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C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C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C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C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C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C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C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C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C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C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C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C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C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C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C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C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C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C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C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C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C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C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C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C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C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C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C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C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C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C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C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C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C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C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C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C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90" name="Text Box 35">
          <a:extLst>
            <a:ext uri="{FF2B5EF4-FFF2-40B4-BE49-F238E27FC236}">
              <a16:creationId xmlns:a16="http://schemas.microsoft.com/office/drawing/2014/main" id="{00000000-0008-0000-0C00-00005A000000}"/>
            </a:ext>
          </a:extLst>
        </xdr:cNvPr>
        <xdr:cNvSpPr txBox="1">
          <a:spLocks noChangeArrowheads="1"/>
        </xdr:cNvSpPr>
      </xdr:nvSpPr>
      <xdr:spPr bwMode="auto">
        <a:xfrm>
          <a:off x="5813424" y="660401"/>
          <a:ext cx="200026"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C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C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C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C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C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C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C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C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C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C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C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C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C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C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C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C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C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C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C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C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C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C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C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C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C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C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C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C00-00007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20" name="Text Box 60">
          <a:extLst>
            <a:ext uri="{FF2B5EF4-FFF2-40B4-BE49-F238E27FC236}">
              <a16:creationId xmlns:a16="http://schemas.microsoft.com/office/drawing/2014/main" id="{00000000-0008-0000-0C00-000078000000}"/>
            </a:ext>
          </a:extLst>
        </xdr:cNvPr>
        <xdr:cNvSpPr txBox="1">
          <a:spLocks noChangeArrowheads="1"/>
        </xdr:cNvSpPr>
      </xdr:nvSpPr>
      <xdr:spPr bwMode="auto">
        <a:xfrm>
          <a:off x="3320143" y="593085"/>
          <a:ext cx="79511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1066</xdr:colOff>
      <xdr:row>5</xdr:row>
      <xdr:rowOff>44824</xdr:rowOff>
    </xdr:from>
    <xdr:to>
      <xdr:col>13</xdr:col>
      <xdr:colOff>988250</xdr:colOff>
      <xdr:row>5</xdr:row>
      <xdr:rowOff>289753</xdr:rowOff>
    </xdr:to>
    <xdr:sp macro="" textlink="">
      <xdr:nvSpPr>
        <xdr:cNvPr id="121" name="正方形/長方形 120">
          <a:extLst>
            <a:ext uri="{FF2B5EF4-FFF2-40B4-BE49-F238E27FC236}">
              <a16:creationId xmlns:a16="http://schemas.microsoft.com/office/drawing/2014/main" id="{00000000-0008-0000-0C00-000079000000}"/>
            </a:ext>
          </a:extLst>
        </xdr:cNvPr>
        <xdr:cNvSpPr/>
      </xdr:nvSpPr>
      <xdr:spPr>
        <a:xfrm>
          <a:off x="4931654" y="1714500"/>
          <a:ext cx="5312655" cy="244929"/>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2" name="Text Box 35">
          <a:extLst>
            <a:ext uri="{FF2B5EF4-FFF2-40B4-BE49-F238E27FC236}">
              <a16:creationId xmlns:a16="http://schemas.microsoft.com/office/drawing/2014/main" id="{00000000-0008-0000-0C00-00007A000000}"/>
            </a:ext>
          </a:extLst>
        </xdr:cNvPr>
        <xdr:cNvSpPr txBox="1">
          <a:spLocks noChangeArrowheads="1"/>
        </xdr:cNvSpPr>
      </xdr:nvSpPr>
      <xdr:spPr bwMode="auto">
        <a:xfrm>
          <a:off x="110789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D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D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D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D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D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D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D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D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D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D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D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D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D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D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D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D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D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D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D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D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D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D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D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D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D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D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D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D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a:extLst>
            <a:ext uri="{FF2B5EF4-FFF2-40B4-BE49-F238E27FC236}">
              <a16:creationId xmlns:a16="http://schemas.microsoft.com/office/drawing/2014/main" id="{00000000-0008-0000-0D00-00001E000000}"/>
            </a:ext>
          </a:extLst>
        </xdr:cNvPr>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D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D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D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D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D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D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D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D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D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D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D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D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D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D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D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D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D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D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D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D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D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D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D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D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D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D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D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D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D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D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D00-00003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D00-00003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D00-00004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D00-00004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D00-00004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D00-00004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D00-00004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D00-00004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D00-00004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D00-00004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D00-00004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D00-00004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D00-00004A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D00-00004B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D00-00004C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D00-00004D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D00-00004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D00-00004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D00-00005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D00-00005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D00-00005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D00-00005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D00-00005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D00-00005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D00-00005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D00-00005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D00-00005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D00-00005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90" name="Text Box 35">
          <a:extLst>
            <a:ext uri="{FF2B5EF4-FFF2-40B4-BE49-F238E27FC236}">
              <a16:creationId xmlns:a16="http://schemas.microsoft.com/office/drawing/2014/main" id="{00000000-0008-0000-0D00-00005A000000}"/>
            </a:ext>
          </a:extLst>
        </xdr:cNvPr>
        <xdr:cNvSpPr txBox="1">
          <a:spLocks noChangeArrowheads="1"/>
        </xdr:cNvSpPr>
      </xdr:nvSpPr>
      <xdr:spPr bwMode="auto">
        <a:xfrm>
          <a:off x="5883274" y="660400"/>
          <a:ext cx="200026" cy="108585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D00-00005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D00-00005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D00-00005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D00-00005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D00-00006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D00-00006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D00-00006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D00-00006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D00-00006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D00-00006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D00-00006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D00-00006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D00-000068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D00-000069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D00-00006A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D00-00006B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D00-00006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D00-00006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D00-00006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D00-00006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D00-00007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D00-00007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D00-00007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D00-00007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D00-00007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D00-00007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D00-00007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D00-00007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20" name="Text Box 60">
          <a:extLst>
            <a:ext uri="{FF2B5EF4-FFF2-40B4-BE49-F238E27FC236}">
              <a16:creationId xmlns:a16="http://schemas.microsoft.com/office/drawing/2014/main" id="{00000000-0008-0000-0D00-000078000000}"/>
            </a:ext>
          </a:extLst>
        </xdr:cNvPr>
        <xdr:cNvSpPr txBox="1">
          <a:spLocks noChangeArrowheads="1"/>
        </xdr:cNvSpPr>
      </xdr:nvSpPr>
      <xdr:spPr bwMode="auto">
        <a:xfrm>
          <a:off x="3389993" y="593085"/>
          <a:ext cx="78114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1601</xdr:colOff>
      <xdr:row>4</xdr:row>
      <xdr:rowOff>342045</xdr:rowOff>
    </xdr:from>
    <xdr:to>
      <xdr:col>13</xdr:col>
      <xdr:colOff>785479</xdr:colOff>
      <xdr:row>5</xdr:row>
      <xdr:rowOff>287618</xdr:rowOff>
    </xdr:to>
    <xdr:sp macro="" textlink="">
      <xdr:nvSpPr>
        <xdr:cNvPr id="121" name="正方形/長方形 120">
          <a:extLst>
            <a:ext uri="{FF2B5EF4-FFF2-40B4-BE49-F238E27FC236}">
              <a16:creationId xmlns:a16="http://schemas.microsoft.com/office/drawing/2014/main" id="{00000000-0008-0000-0D00-000079000000}"/>
            </a:ext>
          </a:extLst>
        </xdr:cNvPr>
        <xdr:cNvSpPr/>
      </xdr:nvSpPr>
      <xdr:spPr>
        <a:xfrm>
          <a:off x="5010630" y="1664339"/>
          <a:ext cx="5109349" cy="292955"/>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2" name="Text Box 35">
          <a:extLst>
            <a:ext uri="{FF2B5EF4-FFF2-40B4-BE49-F238E27FC236}">
              <a16:creationId xmlns:a16="http://schemas.microsoft.com/office/drawing/2014/main" id="{00000000-0008-0000-0D00-00007A000000}"/>
            </a:ext>
          </a:extLst>
        </xdr:cNvPr>
        <xdr:cNvSpPr txBox="1">
          <a:spLocks noChangeArrowheads="1"/>
        </xdr:cNvSpPr>
      </xdr:nvSpPr>
      <xdr:spPr bwMode="auto">
        <a:xfrm>
          <a:off x="11148786" y="776514"/>
          <a:ext cx="7801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E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E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E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E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E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E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E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E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E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E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E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E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E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E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E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E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E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E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E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E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E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E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E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E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E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E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E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E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E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E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E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E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E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E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E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E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E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E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E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E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E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E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E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E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E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E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E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E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E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E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E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E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E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E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E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E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E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E00-00003E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E00-00003F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E00-000040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E00-000041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E00-000042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E00-000043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E00-000044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E00-000045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E00-000046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E00-000047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E00-000048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E00-000049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E00-00004A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E00-00004B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E00-00004C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E00-00004D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E00-00004E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E00-00004F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E00-000050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E00-000051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E00-000052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E00-000053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E00-000054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E00-000055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E00-000056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E00-000057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E00-000058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E00-000059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0E00-00005A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0E00-00005B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0E00-00005C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0E00-00005D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0E00-00005E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0E00-00005F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0E00-000060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0E00-000061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0E00-000062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0E00-000063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0E00-000064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0E00-000065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0E00-000066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0E00-000067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0E00-000068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0E00-000069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0E00-00006A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0E00-00006B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0E00-00006C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0E00-00006D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0E00-00006E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0E00-00006F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0E00-000070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0E00-000071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0E00-000072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0E00-000073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0E00-000074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0E00-000075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42334</xdr:colOff>
      <xdr:row>2</xdr:row>
      <xdr:rowOff>21167</xdr:rowOff>
    </xdr:from>
    <xdr:to>
      <xdr:col>13</xdr:col>
      <xdr:colOff>1884207</xdr:colOff>
      <xdr:row>5</xdr:row>
      <xdr:rowOff>195473</xdr:rowOff>
    </xdr:to>
    <xdr:sp macro="" textlink="">
      <xdr:nvSpPr>
        <xdr:cNvPr id="118" name="Text Box 60">
          <a:extLst>
            <a:ext uri="{FF2B5EF4-FFF2-40B4-BE49-F238E27FC236}">
              <a16:creationId xmlns:a16="http://schemas.microsoft.com/office/drawing/2014/main" id="{00000000-0008-0000-0600-00005D000000}"/>
            </a:ext>
          </a:extLst>
        </xdr:cNvPr>
        <xdr:cNvSpPr txBox="1">
          <a:spLocks noChangeArrowheads="1"/>
        </xdr:cNvSpPr>
      </xdr:nvSpPr>
      <xdr:spPr bwMode="auto">
        <a:xfrm>
          <a:off x="3333751" y="635000"/>
          <a:ext cx="6826623" cy="1222056"/>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記載上の注意</a:t>
          </a:r>
          <a:r>
            <a:rPr lang="en-US" altLang="ja-JP"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１　黄色の欄が入力する箇所です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２　作業準備、打合せ、実施場所までの往復等の間接業務従事時間及び就業時間外は、助成対象外になります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３　昼休時間は、初期設定条件で設定した時間から自動表示されます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４　休憩時間は、昼休み以外で休憩した時間を</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分単位でコロン（</a:t>
          </a: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）を使って入力して下さい（例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５　必ず従事者が作成のうえ、責任者が内容を確認し、右下に事業者名、所属部署、責任者氏名を入力してください</a:t>
          </a:r>
        </a:p>
        <a:p>
          <a:pPr algn="l" rtl="0">
            <a:defRPr sz="1000"/>
          </a:pPr>
          <a:endParaRPr lang="en-US" altLang="ja-JP" sz="1050" b="0" i="0">
            <a:solidFill>
              <a:srgbClr val="FF0000"/>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F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F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F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F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F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F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F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F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F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F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F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F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F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F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F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F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F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F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F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F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F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F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F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F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F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F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F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F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F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F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F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F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F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F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F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F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F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F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F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F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F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F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F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F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F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F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F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F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F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F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F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F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F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F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F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F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F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F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F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F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F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F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F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F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F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F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F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F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F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F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F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F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F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F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F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F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F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F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F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F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F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F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F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F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0F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0F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0F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0F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0F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0F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0F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0F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0F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0F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0F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0F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0F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0F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0F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0F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0F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0F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0F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0F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0F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0F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0F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0F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0F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0F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0F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0F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36285</xdr:colOff>
      <xdr:row>2</xdr:row>
      <xdr:rowOff>9071</xdr:rowOff>
    </xdr:from>
    <xdr:to>
      <xdr:col>13</xdr:col>
      <xdr:colOff>1537980</xdr:colOff>
      <xdr:row>5</xdr:row>
      <xdr:rowOff>169770</xdr:rowOff>
    </xdr:to>
    <xdr:sp macro="" textlink="">
      <xdr:nvSpPr>
        <xdr:cNvPr id="119" name="Text Box 60">
          <a:extLst>
            <a:ext uri="{FF2B5EF4-FFF2-40B4-BE49-F238E27FC236}">
              <a16:creationId xmlns:a16="http://schemas.microsoft.com/office/drawing/2014/main" id="{00000000-0008-0000-0600-00005D000000}"/>
            </a:ext>
          </a:extLst>
        </xdr:cNvPr>
        <xdr:cNvSpPr txBox="1">
          <a:spLocks noChangeArrowheads="1"/>
        </xdr:cNvSpPr>
      </xdr:nvSpPr>
      <xdr:spPr bwMode="auto">
        <a:xfrm>
          <a:off x="3311071" y="625928"/>
          <a:ext cx="6826623" cy="1222056"/>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記載上の注意</a:t>
          </a:r>
          <a:r>
            <a:rPr lang="en-US" altLang="ja-JP"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１　黄色の欄が入力する箇所です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２　作業準備、打合せ、実施場所までの往復等の間接業務従事時間及び就業時間外は、助成対象外になります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３　昼休時間は、初期設定条件で設定した時間から自動表示されます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４　休憩時間は、昼休み以外で休憩した時間を</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分単位でコロン（</a:t>
          </a: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）を使って入力して下さい（例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５　必ず従事者が作成のうえ、責任者が内容を確認し、右下に事業者名、所属部署、責任者氏名を入力してください</a:t>
          </a:r>
        </a:p>
        <a:p>
          <a:pPr algn="l" rtl="0">
            <a:defRPr sz="1000"/>
          </a:pPr>
          <a:endParaRPr lang="en-US" altLang="ja-JP" sz="1050" b="0" i="0">
            <a:solidFill>
              <a:srgbClr val="FF0000"/>
            </a:solidFill>
            <a:effectLst/>
            <a:latin typeface="+mn-lt"/>
            <a:ea typeface="+mn-ea"/>
            <a:cs typeface="+mn-cs"/>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0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0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0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0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0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0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0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0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0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0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0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0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0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0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0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0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0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0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0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0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0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0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0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0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0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0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0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0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0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0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0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0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0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0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0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0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0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0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0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0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0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0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0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0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0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0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0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0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0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0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0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0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0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0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0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0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0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0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0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0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0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0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0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0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0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0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0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0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0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0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0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0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0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0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0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0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0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0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0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0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0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0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0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0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0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0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0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0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0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0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0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0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0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0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0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0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0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0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0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0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0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0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0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0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0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0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0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0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0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0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0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0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63500</xdr:colOff>
      <xdr:row>2</xdr:row>
      <xdr:rowOff>18143</xdr:rowOff>
    </xdr:from>
    <xdr:to>
      <xdr:col>13</xdr:col>
      <xdr:colOff>1565195</xdr:colOff>
      <xdr:row>5</xdr:row>
      <xdr:rowOff>178842</xdr:rowOff>
    </xdr:to>
    <xdr:sp macro="" textlink="">
      <xdr:nvSpPr>
        <xdr:cNvPr id="119" name="Text Box 60">
          <a:extLst>
            <a:ext uri="{FF2B5EF4-FFF2-40B4-BE49-F238E27FC236}">
              <a16:creationId xmlns:a16="http://schemas.microsoft.com/office/drawing/2014/main" id="{00000000-0008-0000-0600-00005D000000}"/>
            </a:ext>
          </a:extLst>
        </xdr:cNvPr>
        <xdr:cNvSpPr txBox="1">
          <a:spLocks noChangeArrowheads="1"/>
        </xdr:cNvSpPr>
      </xdr:nvSpPr>
      <xdr:spPr bwMode="auto">
        <a:xfrm>
          <a:off x="3338286" y="635000"/>
          <a:ext cx="6826623" cy="1222056"/>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記載上の注意</a:t>
          </a:r>
          <a:r>
            <a:rPr lang="en-US" altLang="ja-JP"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１　黄色の欄が入力する箇所です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２　作業準備、打合せ、実施場所までの往復等の間接業務従事時間及び就業時間外は、助成対象外になります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３　昼休時間は、初期設定条件で設定した時間から自動表示されます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４　休憩時間は、昼休み以外で休憩した時間を</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分単位でコロン（</a:t>
          </a: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）を使って入力して下さい（例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５　必ず従事者が作成のうえ、責任者が内容を確認し、右下に事業者名、所属部署、責任者氏名を入力してください</a:t>
          </a:r>
        </a:p>
        <a:p>
          <a:pPr algn="l" rtl="0">
            <a:defRPr sz="1000"/>
          </a:pPr>
          <a:endParaRPr lang="en-US" altLang="ja-JP" sz="1050" b="0" i="0">
            <a:solidFill>
              <a:srgbClr val="FF0000"/>
            </a:solidFill>
            <a:effectLst/>
            <a:latin typeface="+mn-lt"/>
            <a:ea typeface="+mn-ea"/>
            <a:cs typeface="+mn-cs"/>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1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1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1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1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1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1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1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1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1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1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1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1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1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1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1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1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1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1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1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1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1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1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1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1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1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1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1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1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1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1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1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1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1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1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1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1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1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1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1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1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1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1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1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1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1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1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1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1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1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1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1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1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1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1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1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1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1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1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1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1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1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1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1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1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1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1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1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1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1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1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1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1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1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1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1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1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1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1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1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1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1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1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1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1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1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1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1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1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1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1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1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1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1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1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1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1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1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1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1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1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1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1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1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1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1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1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1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1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1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1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1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1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19956</xdr:colOff>
      <xdr:row>2</xdr:row>
      <xdr:rowOff>28122</xdr:rowOff>
    </xdr:from>
    <xdr:to>
      <xdr:col>13</xdr:col>
      <xdr:colOff>1518929</xdr:colOff>
      <xdr:row>5</xdr:row>
      <xdr:rowOff>188821</xdr:rowOff>
    </xdr:to>
    <xdr:sp macro="" textlink="">
      <xdr:nvSpPr>
        <xdr:cNvPr id="119" name="Text Box 60">
          <a:extLst>
            <a:ext uri="{FF2B5EF4-FFF2-40B4-BE49-F238E27FC236}">
              <a16:creationId xmlns:a16="http://schemas.microsoft.com/office/drawing/2014/main" id="{00000000-0008-0000-0600-00005D000000}"/>
            </a:ext>
          </a:extLst>
        </xdr:cNvPr>
        <xdr:cNvSpPr txBox="1">
          <a:spLocks noChangeArrowheads="1"/>
        </xdr:cNvSpPr>
      </xdr:nvSpPr>
      <xdr:spPr bwMode="auto">
        <a:xfrm>
          <a:off x="3296556" y="650422"/>
          <a:ext cx="6477373" cy="120844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記載上の注意</a:t>
          </a:r>
          <a:r>
            <a:rPr lang="en-US" altLang="ja-JP"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１　黄色の欄が入力する箇所です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２　作業準備、打合せ、実施場所までの往復等の間接業務従事時間及び就業時間外は、助成対象外になります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３　昼休時間は、初期設定条件で設定した時間から自動表示されます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４　休憩時間は、昼休み以外で休憩した時間を</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分単位でコロン（</a:t>
          </a: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）を使って入力して下さい（例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５　必ず従事者が作成のうえ、責任者が内容を確認し、右下に事業者名、所属部署、責任者氏名を入力してください</a:t>
          </a:r>
        </a:p>
        <a:p>
          <a:pPr algn="l" rtl="0">
            <a:defRPr sz="1000"/>
          </a:pPr>
          <a:endParaRPr lang="en-US" altLang="ja-JP" sz="1050" b="0" i="0">
            <a:solidFill>
              <a:srgbClr val="FF0000"/>
            </a:solidFill>
            <a:effectLst/>
            <a:latin typeface="+mn-lt"/>
            <a:ea typeface="+mn-ea"/>
            <a:cs typeface="+mn-cs"/>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2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2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2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2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2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2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2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2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2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2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2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2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2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2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2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2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2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2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2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2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2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2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2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2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2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2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2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2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2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2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2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2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2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2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2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2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2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2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2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2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2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2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2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2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2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2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2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2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2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2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2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2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2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2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2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2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2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2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2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2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2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2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2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2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2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2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2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2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2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2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2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2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2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2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2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2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2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2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2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2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2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2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2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2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2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2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2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2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2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2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2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2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2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2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2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2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2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2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2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2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2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2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2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2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2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2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2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2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2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2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2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2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907</xdr:colOff>
      <xdr:row>2</xdr:row>
      <xdr:rowOff>14514</xdr:rowOff>
    </xdr:from>
    <xdr:to>
      <xdr:col>13</xdr:col>
      <xdr:colOff>1499880</xdr:colOff>
      <xdr:row>5</xdr:row>
      <xdr:rowOff>175213</xdr:rowOff>
    </xdr:to>
    <xdr:sp macro="" textlink="">
      <xdr:nvSpPr>
        <xdr:cNvPr id="119" name="Text Box 60">
          <a:extLst>
            <a:ext uri="{FF2B5EF4-FFF2-40B4-BE49-F238E27FC236}">
              <a16:creationId xmlns:a16="http://schemas.microsoft.com/office/drawing/2014/main" id="{00000000-0008-0000-0600-00005D000000}"/>
            </a:ext>
          </a:extLst>
        </xdr:cNvPr>
        <xdr:cNvSpPr txBox="1">
          <a:spLocks noChangeArrowheads="1"/>
        </xdr:cNvSpPr>
      </xdr:nvSpPr>
      <xdr:spPr bwMode="auto">
        <a:xfrm>
          <a:off x="3277507" y="636814"/>
          <a:ext cx="6477373" cy="120844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記載上の注意</a:t>
          </a:r>
          <a:r>
            <a:rPr lang="en-US" altLang="ja-JP"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１　黄色の欄が入力する箇所です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２　作業準備、打合せ、実施場所までの往復等の間接業務従事時間及び就業時間外は、助成対象外になります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３　昼休時間は、初期設定条件で設定した時間から自動表示されます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４　休憩時間は、昼休み以外で休憩した時間を</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分単位でコロン（</a:t>
          </a: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）を使って入力して下さい（例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５　必ず従事者が作成のうえ、責任者が内容を確認し、右下に事業者名、所属部署、責任者氏名を入力してください</a:t>
          </a:r>
        </a:p>
        <a:p>
          <a:pPr algn="l" rtl="0">
            <a:defRPr sz="1000"/>
          </a:pPr>
          <a:endParaRPr lang="en-US" altLang="ja-JP" sz="1050" b="0" i="0">
            <a:solidFill>
              <a:srgbClr val="FF0000"/>
            </a:solidFill>
            <a:effectLst/>
            <a:latin typeface="+mn-lt"/>
            <a:ea typeface="+mn-ea"/>
            <a:cs typeface="+mn-cs"/>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3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3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3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3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3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3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3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3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3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3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3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3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3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3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3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3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3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3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3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3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3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3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3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3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3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3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3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3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3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3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3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3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3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3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3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3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3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3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3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3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3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3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3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3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3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3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3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3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3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3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3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3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3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3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3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3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3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3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3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3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3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3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3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3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3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3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3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3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3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3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3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3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3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3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3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3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3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3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3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3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3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3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3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3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3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3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3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3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3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3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3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3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3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3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3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3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3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3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3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3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3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3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3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3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3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3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3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3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3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3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3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3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18142</xdr:colOff>
      <xdr:row>2</xdr:row>
      <xdr:rowOff>45357</xdr:rowOff>
    </xdr:from>
    <xdr:to>
      <xdr:col>13</xdr:col>
      <xdr:colOff>1519837</xdr:colOff>
      <xdr:row>5</xdr:row>
      <xdr:rowOff>206056</xdr:rowOff>
    </xdr:to>
    <xdr:sp macro="" textlink="">
      <xdr:nvSpPr>
        <xdr:cNvPr id="119" name="Text Box 60">
          <a:extLst>
            <a:ext uri="{FF2B5EF4-FFF2-40B4-BE49-F238E27FC236}">
              <a16:creationId xmlns:a16="http://schemas.microsoft.com/office/drawing/2014/main" id="{00000000-0008-0000-0600-00005D000000}"/>
            </a:ext>
          </a:extLst>
        </xdr:cNvPr>
        <xdr:cNvSpPr txBox="1">
          <a:spLocks noChangeArrowheads="1"/>
        </xdr:cNvSpPr>
      </xdr:nvSpPr>
      <xdr:spPr bwMode="auto">
        <a:xfrm>
          <a:off x="3292928" y="662214"/>
          <a:ext cx="6826623" cy="1222056"/>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記載上の注意</a:t>
          </a:r>
          <a:r>
            <a:rPr lang="en-US" altLang="ja-JP"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１　黄色の欄が入力する箇所です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２　作業準備、打合せ、実施場所までの往復等の間接業務従事時間及び就業時間外は、助成対象外になります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３　昼休時間は、初期設定条件で設定した時間から自動表示されます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４　休憩時間は、昼休み以外で休憩した時間を</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分単位でコロン（</a:t>
          </a: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）を使って入力して下さい（例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５　必ず従事者が作成のうえ、責任者が内容を確認し、右下に事業者名、所属部署、責任者氏名を入力してください</a:t>
          </a:r>
        </a:p>
        <a:p>
          <a:pPr algn="l" rtl="0">
            <a:defRPr sz="1000"/>
          </a:pPr>
          <a:endParaRPr lang="en-US" altLang="ja-JP" sz="1050" b="0" i="0">
            <a:solidFill>
              <a:srgbClr val="FF0000"/>
            </a:solidFill>
            <a:effectLst/>
            <a:latin typeface="+mn-lt"/>
            <a:ea typeface="+mn-ea"/>
            <a:cs typeface="+mn-cs"/>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4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4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4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4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4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4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4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4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4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4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4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4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4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4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4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4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4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4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4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4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4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4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4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4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4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4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4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4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4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4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4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4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4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4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4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4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4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4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4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4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4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4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4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4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4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4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4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4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4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4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4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4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4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4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4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4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4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4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4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4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4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4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4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4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4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4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4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4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4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4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4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4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4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4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4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4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4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4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4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4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4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4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4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4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4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4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4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4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4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4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4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4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4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4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4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4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4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4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4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4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4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4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4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4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4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4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4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4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4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4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4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4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45357</xdr:colOff>
      <xdr:row>2</xdr:row>
      <xdr:rowOff>9072</xdr:rowOff>
    </xdr:from>
    <xdr:to>
      <xdr:col>13</xdr:col>
      <xdr:colOff>1547052</xdr:colOff>
      <xdr:row>5</xdr:row>
      <xdr:rowOff>169771</xdr:rowOff>
    </xdr:to>
    <xdr:sp macro="" textlink="">
      <xdr:nvSpPr>
        <xdr:cNvPr id="119" name="Text Box 60">
          <a:extLst>
            <a:ext uri="{FF2B5EF4-FFF2-40B4-BE49-F238E27FC236}">
              <a16:creationId xmlns:a16="http://schemas.microsoft.com/office/drawing/2014/main" id="{00000000-0008-0000-0600-00005D000000}"/>
            </a:ext>
          </a:extLst>
        </xdr:cNvPr>
        <xdr:cNvSpPr txBox="1">
          <a:spLocks noChangeArrowheads="1"/>
        </xdr:cNvSpPr>
      </xdr:nvSpPr>
      <xdr:spPr bwMode="auto">
        <a:xfrm>
          <a:off x="3320143" y="625929"/>
          <a:ext cx="6826623" cy="1222056"/>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記載上の注意</a:t>
          </a:r>
          <a:r>
            <a:rPr lang="en-US" altLang="ja-JP"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１　黄色の欄が入力する箇所です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２　作業準備、打合せ、実施場所までの往復等の間接業務従事時間及び就業時間外は、助成対象外になります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３　昼休時間は、初期設定条件で設定した時間から自動表示されます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４　休憩時間は、昼休み以外で休憩した時間を</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分単位でコロン（</a:t>
          </a: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）を使って入力して下さい（例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５　必ず従事者が作成のうえ、責任者が内容を確認し、右下に事業者名、所属部署、責任者氏名を入力してください</a:t>
          </a:r>
        </a:p>
        <a:p>
          <a:pPr algn="l" rtl="0">
            <a:defRPr sz="1000"/>
          </a:pPr>
          <a:endParaRPr lang="en-US" altLang="ja-JP" sz="1050" b="0" i="0">
            <a:solidFill>
              <a:srgbClr val="FF0000"/>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5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5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5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5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5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5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5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5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5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5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5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5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5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5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5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5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5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5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5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5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5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5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5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5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5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5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5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5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5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5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5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5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5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5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5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5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5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5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5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5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5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5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5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5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5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5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5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5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5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5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5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5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5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5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5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5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5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5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5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5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5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5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5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5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5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5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5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5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5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5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5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5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5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5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5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5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5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5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5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5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5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5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5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5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5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5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5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5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5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5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5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5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5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5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5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5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5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5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5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5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5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5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5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5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5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5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5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5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5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5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5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5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xdr:row>
      <xdr:rowOff>45357</xdr:rowOff>
    </xdr:from>
    <xdr:to>
      <xdr:col>13</xdr:col>
      <xdr:colOff>1501695</xdr:colOff>
      <xdr:row>5</xdr:row>
      <xdr:rowOff>206056</xdr:rowOff>
    </xdr:to>
    <xdr:sp macro="" textlink="">
      <xdr:nvSpPr>
        <xdr:cNvPr id="119" name="Text Box 60">
          <a:extLst>
            <a:ext uri="{FF2B5EF4-FFF2-40B4-BE49-F238E27FC236}">
              <a16:creationId xmlns:a16="http://schemas.microsoft.com/office/drawing/2014/main" id="{00000000-0008-0000-0600-00005D000000}"/>
            </a:ext>
          </a:extLst>
        </xdr:cNvPr>
        <xdr:cNvSpPr txBox="1">
          <a:spLocks noChangeArrowheads="1"/>
        </xdr:cNvSpPr>
      </xdr:nvSpPr>
      <xdr:spPr bwMode="auto">
        <a:xfrm>
          <a:off x="3274786" y="662214"/>
          <a:ext cx="6826623" cy="1222056"/>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記載上の注意</a:t>
          </a:r>
          <a:r>
            <a:rPr lang="en-US" altLang="ja-JP"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１　黄色の欄が入力する箇所です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２　作業準備、打合せ、実施場所までの往復等の間接業務従事時間及び就業時間外は、助成対象外になります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３　昼休時間は、初期設定条件で設定した時間から自動表示されます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４　休憩時間は、昼休み以外で休憩した時間を</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分単位でコロン（</a:t>
          </a: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）を使って入力して下さい（例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５　必ず従事者が作成のうえ、責任者が内容を確認し、右下に事業者名、所属部署、責任者氏名を入力してください</a:t>
          </a:r>
        </a:p>
        <a:p>
          <a:pPr algn="l" rtl="0">
            <a:defRPr sz="1000"/>
          </a:pPr>
          <a:endParaRPr lang="en-US" altLang="ja-JP" sz="1050" b="0" i="0">
            <a:solidFill>
              <a:srgbClr val="FF0000"/>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7</xdr:col>
      <xdr:colOff>66676</xdr:colOff>
      <xdr:row>6</xdr:row>
      <xdr:rowOff>200025</xdr:rowOff>
    </xdr:from>
    <xdr:to>
      <xdr:col>9</xdr:col>
      <xdr:colOff>542926</xdr:colOff>
      <xdr:row>9</xdr:row>
      <xdr:rowOff>57150</xdr:rowOff>
    </xdr:to>
    <xdr:sp macro="" textlink="">
      <xdr:nvSpPr>
        <xdr:cNvPr id="4" name="四角形吹き出し 3">
          <a:extLst>
            <a:ext uri="{FF2B5EF4-FFF2-40B4-BE49-F238E27FC236}">
              <a16:creationId xmlns:a16="http://schemas.microsoft.com/office/drawing/2014/main" id="{00000000-0008-0000-0200-000004000000}"/>
            </a:ext>
          </a:extLst>
        </xdr:cNvPr>
        <xdr:cNvSpPr/>
      </xdr:nvSpPr>
      <xdr:spPr>
        <a:xfrm>
          <a:off x="4524376" y="1828800"/>
          <a:ext cx="1790700" cy="628650"/>
        </a:xfrm>
        <a:prstGeom prst="wedgeRectCallout">
          <a:avLst>
            <a:gd name="adj1" fmla="val -95293"/>
            <a:gd name="adj2" fmla="val 109927"/>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ja-JP" altLang="en-US" sz="900" b="1">
              <a:solidFill>
                <a:srgbClr val="FFFF00"/>
              </a:solidFill>
              <a:effectLst/>
            </a:rPr>
            <a:t>就業規則</a:t>
          </a:r>
          <a:r>
            <a:rPr lang="ja-JP" altLang="en-US" sz="900" b="1">
              <a:effectLst/>
            </a:rPr>
            <a:t>に記載の通りに必ず入力してください</a:t>
          </a:r>
          <a:endParaRPr lang="ja-JP" altLang="ja-JP" sz="900" b="1">
            <a:effectLst/>
          </a:endParaRPr>
        </a:p>
      </xdr:txBody>
    </xdr:sp>
    <xdr:clientData fPrintsWithSheet="0"/>
  </xdr:twoCellAnchor>
  <xdr:twoCellAnchor>
    <xdr:from>
      <xdr:col>6</xdr:col>
      <xdr:colOff>431800</xdr:colOff>
      <xdr:row>12</xdr:row>
      <xdr:rowOff>1</xdr:rowOff>
    </xdr:from>
    <xdr:to>
      <xdr:col>9</xdr:col>
      <xdr:colOff>552450</xdr:colOff>
      <xdr:row>16</xdr:row>
      <xdr:rowOff>87631</xdr:rowOff>
    </xdr:to>
    <xdr:sp macro="" textlink="">
      <xdr:nvSpPr>
        <xdr:cNvPr id="3" name="四角形吹き出し 3">
          <a:extLst>
            <a:ext uri="{FF2B5EF4-FFF2-40B4-BE49-F238E27FC236}">
              <a16:creationId xmlns:a16="http://schemas.microsoft.com/office/drawing/2014/main" id="{00000000-0008-0000-0200-000003000000}"/>
            </a:ext>
          </a:extLst>
        </xdr:cNvPr>
        <xdr:cNvSpPr/>
      </xdr:nvSpPr>
      <xdr:spPr>
        <a:xfrm>
          <a:off x="4298950" y="3171826"/>
          <a:ext cx="2178050" cy="1116330"/>
        </a:xfrm>
        <a:prstGeom prst="wedgeRectCallout">
          <a:avLst>
            <a:gd name="adj1" fmla="val -69363"/>
            <a:gd name="adj2" fmla="val -24695"/>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rtl="0"/>
          <a:r>
            <a:rPr lang="ja-JP" altLang="en-US" sz="900" b="1">
              <a:solidFill>
                <a:srgbClr val="FFFF00"/>
              </a:solidFill>
              <a:effectLst/>
              <a:latin typeface="+mj-ea"/>
              <a:ea typeface="+mj-ea"/>
            </a:rPr>
            <a:t>フレックスタイムの場合</a:t>
          </a:r>
          <a:r>
            <a:rPr lang="ja-JP" altLang="en-US" sz="900" b="1">
              <a:effectLst/>
              <a:latin typeface="+mj-ea"/>
              <a:ea typeface="+mj-ea"/>
            </a:rPr>
            <a:t>は、最も早い始業時間と最も遅い終業時間を入力して下さい</a:t>
          </a:r>
          <a:endParaRPr lang="en-US" altLang="ja-JP" sz="900" b="1">
            <a:effectLst/>
            <a:latin typeface="+mj-ea"/>
            <a:ea typeface="+mj-ea"/>
          </a:endParaRPr>
        </a:p>
        <a:p>
          <a:pPr algn="l" rtl="0"/>
          <a:r>
            <a:rPr lang="ja-JP" altLang="en-US" sz="900" b="1">
              <a:effectLst/>
              <a:latin typeface="+mj-ea"/>
              <a:ea typeface="+mj-ea"/>
            </a:rPr>
            <a:t>所定労働時間を入力することで、それを超える時間が削除されて計算されます</a:t>
          </a:r>
          <a:endParaRPr lang="ja-JP" altLang="ja-JP" sz="900" b="1">
            <a:effectLst/>
            <a:latin typeface="+mj-ea"/>
            <a:ea typeface="+mj-ea"/>
          </a:endParaRPr>
        </a:p>
      </xdr:txBody>
    </xdr:sp>
    <xdr:clientData fPrintsWithSheet="0"/>
  </xdr:twoCellAnchor>
  <xdr:twoCellAnchor>
    <xdr:from>
      <xdr:col>7</xdr:col>
      <xdr:colOff>487681</xdr:colOff>
      <xdr:row>25</xdr:row>
      <xdr:rowOff>123825</xdr:rowOff>
    </xdr:from>
    <xdr:to>
      <xdr:col>9</xdr:col>
      <xdr:colOff>495300</xdr:colOff>
      <xdr:row>27</xdr:row>
      <xdr:rowOff>238125</xdr:rowOff>
    </xdr:to>
    <xdr:sp macro="" textlink="">
      <xdr:nvSpPr>
        <xdr:cNvPr id="6" name="四角形吹き出し 3">
          <a:extLst>
            <a:ext uri="{FF2B5EF4-FFF2-40B4-BE49-F238E27FC236}">
              <a16:creationId xmlns:a16="http://schemas.microsoft.com/office/drawing/2014/main" id="{00000000-0008-0000-0200-000006000000}"/>
            </a:ext>
          </a:extLst>
        </xdr:cNvPr>
        <xdr:cNvSpPr/>
      </xdr:nvSpPr>
      <xdr:spPr>
        <a:xfrm>
          <a:off x="5040631" y="6638925"/>
          <a:ext cx="1379219" cy="628650"/>
        </a:xfrm>
        <a:prstGeom prst="wedgeRectCallout">
          <a:avLst>
            <a:gd name="adj1" fmla="val -95422"/>
            <a:gd name="adj2" fmla="val -69895"/>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ja-JP" altLang="en-US" sz="900" b="1">
              <a:solidFill>
                <a:srgbClr val="FFFF00"/>
              </a:solidFill>
              <a:effectLst/>
            </a:rPr>
            <a:t>賃金規定</a:t>
          </a:r>
          <a:r>
            <a:rPr lang="ja-JP" altLang="en-US" sz="900" b="1">
              <a:effectLst/>
            </a:rPr>
            <a:t>に記載の通りに必ず選択してください</a:t>
          </a:r>
          <a:endParaRPr lang="ja-JP" altLang="ja-JP" sz="900" b="1">
            <a:effectLst/>
          </a:endParaRPr>
        </a:p>
      </xdr:txBody>
    </xdr:sp>
    <xdr:clientData fPrintsWithSheet="0"/>
  </xdr:twoCellAnchor>
</xdr:wsDr>
</file>

<file path=xl/drawings/drawing20.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6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6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6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6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6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6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6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6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6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6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6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6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6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6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6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6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6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6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6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6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6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6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6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6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6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6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6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6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6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6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6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6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6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6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6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6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6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6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6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6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6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6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6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6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6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6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6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6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6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6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6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6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6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6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6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6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6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6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6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6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6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6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6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6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6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6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6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6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6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6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6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6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6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6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6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6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6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6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6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6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6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6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6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6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6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6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6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6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6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6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6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6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6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6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6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6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6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6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6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6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6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6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6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6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6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6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6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6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6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6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6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6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9071</xdr:colOff>
      <xdr:row>2</xdr:row>
      <xdr:rowOff>9071</xdr:rowOff>
    </xdr:from>
    <xdr:to>
      <xdr:col>13</xdr:col>
      <xdr:colOff>1510766</xdr:colOff>
      <xdr:row>5</xdr:row>
      <xdr:rowOff>169770</xdr:rowOff>
    </xdr:to>
    <xdr:sp macro="" textlink="">
      <xdr:nvSpPr>
        <xdr:cNvPr id="119" name="Text Box 60">
          <a:extLst>
            <a:ext uri="{FF2B5EF4-FFF2-40B4-BE49-F238E27FC236}">
              <a16:creationId xmlns:a16="http://schemas.microsoft.com/office/drawing/2014/main" id="{00000000-0008-0000-0600-00005D000000}"/>
            </a:ext>
          </a:extLst>
        </xdr:cNvPr>
        <xdr:cNvSpPr txBox="1">
          <a:spLocks noChangeArrowheads="1"/>
        </xdr:cNvSpPr>
      </xdr:nvSpPr>
      <xdr:spPr bwMode="auto">
        <a:xfrm>
          <a:off x="3283857" y="625928"/>
          <a:ext cx="6826623" cy="1222056"/>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記載上の注意</a:t>
          </a:r>
          <a:r>
            <a:rPr lang="en-US" altLang="ja-JP"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１　黄色の欄が入力する箇所です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２　作業準備、打合せ、実施場所までの往復等の間接業務従事時間及び就業時間外は、助成対象外になります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３　昼休時間は、初期設定条件で設定した時間から自動表示されます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４　休憩時間は、昼休み以外で休憩した時間を</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分単位でコロン（</a:t>
          </a: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）を使って入力して下さい（例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５　必ず従事者が作成のうえ、責任者が内容を確認し、右下に事業者名、所属部署、責任者氏名を入力してください</a:t>
          </a:r>
        </a:p>
        <a:p>
          <a:pPr algn="l" rtl="0">
            <a:defRPr sz="1000"/>
          </a:pPr>
          <a:endParaRPr lang="en-US" altLang="ja-JP" sz="1050" b="0" i="0">
            <a:solidFill>
              <a:srgbClr val="FF0000"/>
            </a:solidFill>
            <a:effectLst/>
            <a:latin typeface="+mn-lt"/>
            <a:ea typeface="+mn-ea"/>
            <a:cs typeface="+mn-cs"/>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7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7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7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7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7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7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7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7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7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7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7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7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7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7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7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7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7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7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7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7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7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7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7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7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7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7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7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7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7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7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7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7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7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7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7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7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7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7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7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7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7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7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7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7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7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7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7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7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7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7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7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7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7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7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7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7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7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7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7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7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7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7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7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7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7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7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7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7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7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7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7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7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7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7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7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7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7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7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7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7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7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7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7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7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7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7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7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7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7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7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7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7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7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7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7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7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7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7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7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7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7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7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7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7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7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7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7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7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7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7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7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7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32657</xdr:colOff>
      <xdr:row>2</xdr:row>
      <xdr:rowOff>29029</xdr:rowOff>
    </xdr:from>
    <xdr:to>
      <xdr:col>13</xdr:col>
      <xdr:colOff>1534352</xdr:colOff>
      <xdr:row>5</xdr:row>
      <xdr:rowOff>189728</xdr:rowOff>
    </xdr:to>
    <xdr:sp macro="" textlink="">
      <xdr:nvSpPr>
        <xdr:cNvPr id="119" name="Text Box 60">
          <a:extLst>
            <a:ext uri="{FF2B5EF4-FFF2-40B4-BE49-F238E27FC236}">
              <a16:creationId xmlns:a16="http://schemas.microsoft.com/office/drawing/2014/main" id="{00000000-0008-0000-0600-00005D000000}"/>
            </a:ext>
          </a:extLst>
        </xdr:cNvPr>
        <xdr:cNvSpPr txBox="1">
          <a:spLocks noChangeArrowheads="1"/>
        </xdr:cNvSpPr>
      </xdr:nvSpPr>
      <xdr:spPr bwMode="auto">
        <a:xfrm>
          <a:off x="3307443" y="645886"/>
          <a:ext cx="6826623" cy="1222056"/>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記載上の注意</a:t>
          </a:r>
          <a:r>
            <a:rPr lang="en-US" altLang="ja-JP"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１　黄色の欄が入力する箇所です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２　作業準備、打合せ、実施場所までの往復等の間接業務従事時間及び就業時間外は、助成対象外になります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３　昼休時間は、初期設定条件で設定した時間から自動表示されます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４　休憩時間は、昼休み以外で休憩した時間を</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分単位でコロン（</a:t>
          </a: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）を使って入力して下さい（例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５　必ず従事者が作成のうえ、責任者が内容を確認し、右下に事業者名、所属部署、責任者氏名を入力してください</a:t>
          </a:r>
        </a:p>
        <a:p>
          <a:pPr algn="l" rtl="0">
            <a:defRPr sz="1000"/>
          </a:pPr>
          <a:endParaRPr lang="en-US" altLang="ja-JP" sz="1050" b="0" i="0">
            <a:solidFill>
              <a:srgbClr val="FF0000"/>
            </a:solidFill>
            <a:effectLst/>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8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8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8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8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8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8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8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8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8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8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8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8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8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8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8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8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8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8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8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8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8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8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8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8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8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8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8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8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8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8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8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8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8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8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8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8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8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8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8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8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8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8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8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8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8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8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8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8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8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8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8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8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8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8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8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8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8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8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8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8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8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8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8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8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8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8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8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8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8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8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8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8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8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8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8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8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8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8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8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8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8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8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8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8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8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8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8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8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8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8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8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8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8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8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8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8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8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8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8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8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8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8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8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8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8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8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8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8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8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8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8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8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72571</xdr:colOff>
      <xdr:row>2</xdr:row>
      <xdr:rowOff>72571</xdr:rowOff>
    </xdr:from>
    <xdr:to>
      <xdr:col>13</xdr:col>
      <xdr:colOff>1574266</xdr:colOff>
      <xdr:row>5</xdr:row>
      <xdr:rowOff>233270</xdr:rowOff>
    </xdr:to>
    <xdr:sp macro="" textlink="">
      <xdr:nvSpPr>
        <xdr:cNvPr id="119" name="Text Box 60">
          <a:extLst>
            <a:ext uri="{FF2B5EF4-FFF2-40B4-BE49-F238E27FC236}">
              <a16:creationId xmlns:a16="http://schemas.microsoft.com/office/drawing/2014/main" id="{00000000-0008-0000-0600-00005D000000}"/>
            </a:ext>
          </a:extLst>
        </xdr:cNvPr>
        <xdr:cNvSpPr txBox="1">
          <a:spLocks noChangeArrowheads="1"/>
        </xdr:cNvSpPr>
      </xdr:nvSpPr>
      <xdr:spPr bwMode="auto">
        <a:xfrm>
          <a:off x="3347357" y="689428"/>
          <a:ext cx="6826623" cy="1222056"/>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記載上の注意</a:t>
          </a:r>
          <a:r>
            <a:rPr lang="en-US" altLang="ja-JP"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１　黄色の欄が入力する箇所です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２　作業準備、打合せ、実施場所までの往復等の間接業務従事時間及び就業時間外は、助成対象外になります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３　昼休時間は、初期設定条件で設定した時間から自動表示されます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４　休憩時間は、昼休み以外で休憩した時間を</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分単位でコロン（</a:t>
          </a: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）を使って入力して下さい（例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５　必ず従事者が作成のうえ、責任者が内容を確認し、右下に事業者名、所属部署、責任者氏名を入力してください</a:t>
          </a:r>
        </a:p>
        <a:p>
          <a:pPr algn="l" rtl="0">
            <a:defRPr sz="1000"/>
          </a:pPr>
          <a:endParaRPr lang="en-US" altLang="ja-JP" sz="1050" b="0" i="0">
            <a:solidFill>
              <a:srgbClr val="FF0000"/>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9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9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9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9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9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9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9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9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9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9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9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9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9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9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9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9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9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9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9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9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9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9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9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9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9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9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9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9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9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9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9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9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9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9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9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9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9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9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9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9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9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9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9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9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9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9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9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9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9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9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9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9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9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9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9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9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9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9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9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9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9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9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9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9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9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9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9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9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9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9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9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9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9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9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9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9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9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9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9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9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9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9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9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9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9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9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9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9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9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9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9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9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9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9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9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9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9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9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9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9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9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9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9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9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9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9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9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9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9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9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9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9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108857</xdr:colOff>
      <xdr:row>2</xdr:row>
      <xdr:rowOff>54429</xdr:rowOff>
    </xdr:from>
    <xdr:to>
      <xdr:col>13</xdr:col>
      <xdr:colOff>1610552</xdr:colOff>
      <xdr:row>5</xdr:row>
      <xdr:rowOff>215128</xdr:rowOff>
    </xdr:to>
    <xdr:sp macro="" textlink="">
      <xdr:nvSpPr>
        <xdr:cNvPr id="119" name="Text Box 60">
          <a:extLst>
            <a:ext uri="{FF2B5EF4-FFF2-40B4-BE49-F238E27FC236}">
              <a16:creationId xmlns:a16="http://schemas.microsoft.com/office/drawing/2014/main" id="{00000000-0008-0000-0600-00005D000000}"/>
            </a:ext>
          </a:extLst>
        </xdr:cNvPr>
        <xdr:cNvSpPr txBox="1">
          <a:spLocks noChangeArrowheads="1"/>
        </xdr:cNvSpPr>
      </xdr:nvSpPr>
      <xdr:spPr bwMode="auto">
        <a:xfrm>
          <a:off x="3383643" y="671286"/>
          <a:ext cx="6826623" cy="1222056"/>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記載上の注意</a:t>
          </a:r>
          <a:r>
            <a:rPr lang="en-US" altLang="ja-JP"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１　黄色の欄が入力する箇所です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２　作業準備、打合せ、実施場所までの往復等の間接業務従事時間及び就業時間外は、助成対象外になります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３　昼休時間は、初期設定条件で設定した時間から自動表示されます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４　休憩時間は、昼休み以外で休憩した時間を</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分単位でコロン（</a:t>
          </a: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）を使って入力して下さい（例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５　必ず従事者が作成のうえ、責任者が内容を確認し、右下に事業者名、所属部署、責任者氏名を入力してください</a:t>
          </a:r>
        </a:p>
        <a:p>
          <a:pPr algn="l" rtl="0">
            <a:defRPr sz="1000"/>
          </a:pPr>
          <a:endParaRPr lang="en-US" altLang="ja-JP" sz="1050" b="0" i="0">
            <a:solidFill>
              <a:srgbClr val="FF0000"/>
            </a:solidFill>
            <a:effectLst/>
            <a:latin typeface="+mn-lt"/>
            <a:ea typeface="+mn-ea"/>
            <a:cs typeface="+mn-cs"/>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900-000002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900-000003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900-000004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900-000005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900-000006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900-000007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900-000008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900-000009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900-00000A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900-00000B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900-00000C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900-00000D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900-00000E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900-00000F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900-000010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900-000011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900-000012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900-000013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900-000014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900-000015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900-000016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900-000017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900-000018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900-000019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900-00001A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900-00001B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900-00001C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900-00001D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0" name="Line 1">
          <a:extLst>
            <a:ext uri="{FF2B5EF4-FFF2-40B4-BE49-F238E27FC236}">
              <a16:creationId xmlns:a16="http://schemas.microsoft.com/office/drawing/2014/main" id="{00000000-0008-0000-1900-000020000000}"/>
            </a:ext>
          </a:extLst>
        </xdr:cNvPr>
        <xdr:cNvSpPr>
          <a:spLocks noChangeShapeType="1"/>
        </xdr:cNvSpPr>
      </xdr:nvSpPr>
      <xdr:spPr bwMode="auto">
        <a:xfrm>
          <a:off x="8604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1" name="Line 3">
          <a:extLst>
            <a:ext uri="{FF2B5EF4-FFF2-40B4-BE49-F238E27FC236}">
              <a16:creationId xmlns:a16="http://schemas.microsoft.com/office/drawing/2014/main" id="{00000000-0008-0000-1900-000021000000}"/>
            </a:ext>
          </a:extLst>
        </xdr:cNvPr>
        <xdr:cNvSpPr>
          <a:spLocks noChangeShapeType="1"/>
        </xdr:cNvSpPr>
      </xdr:nvSpPr>
      <xdr:spPr bwMode="auto">
        <a:xfrm>
          <a:off x="8604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4">
          <a:extLst>
            <a:ext uri="{FF2B5EF4-FFF2-40B4-BE49-F238E27FC236}">
              <a16:creationId xmlns:a16="http://schemas.microsoft.com/office/drawing/2014/main" id="{00000000-0008-0000-1900-000022000000}"/>
            </a:ext>
          </a:extLst>
        </xdr:cNvPr>
        <xdr:cNvSpPr>
          <a:spLocks noChangeShapeType="1"/>
        </xdr:cNvSpPr>
      </xdr:nvSpPr>
      <xdr:spPr bwMode="auto">
        <a:xfrm>
          <a:off x="8604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5">
          <a:extLst>
            <a:ext uri="{FF2B5EF4-FFF2-40B4-BE49-F238E27FC236}">
              <a16:creationId xmlns:a16="http://schemas.microsoft.com/office/drawing/2014/main" id="{00000000-0008-0000-1900-000023000000}"/>
            </a:ext>
          </a:extLst>
        </xdr:cNvPr>
        <xdr:cNvSpPr>
          <a:spLocks noChangeShapeType="1"/>
        </xdr:cNvSpPr>
      </xdr:nvSpPr>
      <xdr:spPr bwMode="auto">
        <a:xfrm>
          <a:off x="8604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8">
          <a:extLst>
            <a:ext uri="{FF2B5EF4-FFF2-40B4-BE49-F238E27FC236}">
              <a16:creationId xmlns:a16="http://schemas.microsoft.com/office/drawing/2014/main" id="{00000000-0008-0000-1900-000024000000}"/>
            </a:ext>
          </a:extLst>
        </xdr:cNvPr>
        <xdr:cNvSpPr>
          <a:spLocks noChangeShapeType="1"/>
        </xdr:cNvSpPr>
      </xdr:nvSpPr>
      <xdr:spPr bwMode="auto">
        <a:xfrm>
          <a:off x="8604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9">
          <a:extLst>
            <a:ext uri="{FF2B5EF4-FFF2-40B4-BE49-F238E27FC236}">
              <a16:creationId xmlns:a16="http://schemas.microsoft.com/office/drawing/2014/main" id="{00000000-0008-0000-1900-000025000000}"/>
            </a:ext>
          </a:extLst>
        </xdr:cNvPr>
        <xdr:cNvSpPr>
          <a:spLocks noChangeShapeType="1"/>
        </xdr:cNvSpPr>
      </xdr:nvSpPr>
      <xdr:spPr bwMode="auto">
        <a:xfrm>
          <a:off x="8604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10">
          <a:extLst>
            <a:ext uri="{FF2B5EF4-FFF2-40B4-BE49-F238E27FC236}">
              <a16:creationId xmlns:a16="http://schemas.microsoft.com/office/drawing/2014/main" id="{00000000-0008-0000-1900-000026000000}"/>
            </a:ext>
          </a:extLst>
        </xdr:cNvPr>
        <xdr:cNvSpPr>
          <a:spLocks noChangeShapeType="1"/>
        </xdr:cNvSpPr>
      </xdr:nvSpPr>
      <xdr:spPr bwMode="auto">
        <a:xfrm>
          <a:off x="8604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11">
          <a:extLst>
            <a:ext uri="{FF2B5EF4-FFF2-40B4-BE49-F238E27FC236}">
              <a16:creationId xmlns:a16="http://schemas.microsoft.com/office/drawing/2014/main" id="{00000000-0008-0000-1900-000027000000}"/>
            </a:ext>
          </a:extLst>
        </xdr:cNvPr>
        <xdr:cNvSpPr>
          <a:spLocks noChangeShapeType="1"/>
        </xdr:cNvSpPr>
      </xdr:nvSpPr>
      <xdr:spPr bwMode="auto">
        <a:xfrm>
          <a:off x="8604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2">
          <a:extLst>
            <a:ext uri="{FF2B5EF4-FFF2-40B4-BE49-F238E27FC236}">
              <a16:creationId xmlns:a16="http://schemas.microsoft.com/office/drawing/2014/main" id="{00000000-0008-0000-1900-000028000000}"/>
            </a:ext>
          </a:extLst>
        </xdr:cNvPr>
        <xdr:cNvSpPr>
          <a:spLocks noChangeShapeType="1"/>
        </xdr:cNvSpPr>
      </xdr:nvSpPr>
      <xdr:spPr bwMode="auto">
        <a:xfrm>
          <a:off x="8604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3">
          <a:extLst>
            <a:ext uri="{FF2B5EF4-FFF2-40B4-BE49-F238E27FC236}">
              <a16:creationId xmlns:a16="http://schemas.microsoft.com/office/drawing/2014/main" id="{00000000-0008-0000-1900-000029000000}"/>
            </a:ext>
          </a:extLst>
        </xdr:cNvPr>
        <xdr:cNvSpPr>
          <a:spLocks noChangeShapeType="1"/>
        </xdr:cNvSpPr>
      </xdr:nvSpPr>
      <xdr:spPr bwMode="auto">
        <a:xfrm>
          <a:off x="8604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4">
          <a:extLst>
            <a:ext uri="{FF2B5EF4-FFF2-40B4-BE49-F238E27FC236}">
              <a16:creationId xmlns:a16="http://schemas.microsoft.com/office/drawing/2014/main" id="{00000000-0008-0000-1900-00002A000000}"/>
            </a:ext>
          </a:extLst>
        </xdr:cNvPr>
        <xdr:cNvSpPr>
          <a:spLocks noChangeShapeType="1"/>
        </xdr:cNvSpPr>
      </xdr:nvSpPr>
      <xdr:spPr bwMode="auto">
        <a:xfrm>
          <a:off x="8604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5">
          <a:extLst>
            <a:ext uri="{FF2B5EF4-FFF2-40B4-BE49-F238E27FC236}">
              <a16:creationId xmlns:a16="http://schemas.microsoft.com/office/drawing/2014/main" id="{00000000-0008-0000-1900-00002B000000}"/>
            </a:ext>
          </a:extLst>
        </xdr:cNvPr>
        <xdr:cNvSpPr>
          <a:spLocks noChangeShapeType="1"/>
        </xdr:cNvSpPr>
      </xdr:nvSpPr>
      <xdr:spPr bwMode="auto">
        <a:xfrm>
          <a:off x="8604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6">
          <a:extLst>
            <a:ext uri="{FF2B5EF4-FFF2-40B4-BE49-F238E27FC236}">
              <a16:creationId xmlns:a16="http://schemas.microsoft.com/office/drawing/2014/main" id="{00000000-0008-0000-1900-00002C000000}"/>
            </a:ext>
          </a:extLst>
        </xdr:cNvPr>
        <xdr:cNvSpPr>
          <a:spLocks noChangeShapeType="1"/>
        </xdr:cNvSpPr>
      </xdr:nvSpPr>
      <xdr:spPr bwMode="auto">
        <a:xfrm>
          <a:off x="8604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7">
          <a:extLst>
            <a:ext uri="{FF2B5EF4-FFF2-40B4-BE49-F238E27FC236}">
              <a16:creationId xmlns:a16="http://schemas.microsoft.com/office/drawing/2014/main" id="{00000000-0008-0000-1900-00002D000000}"/>
            </a:ext>
          </a:extLst>
        </xdr:cNvPr>
        <xdr:cNvSpPr>
          <a:spLocks noChangeShapeType="1"/>
        </xdr:cNvSpPr>
      </xdr:nvSpPr>
      <xdr:spPr bwMode="auto">
        <a:xfrm>
          <a:off x="8604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8">
          <a:extLst>
            <a:ext uri="{FF2B5EF4-FFF2-40B4-BE49-F238E27FC236}">
              <a16:creationId xmlns:a16="http://schemas.microsoft.com/office/drawing/2014/main" id="{00000000-0008-0000-1900-00002E000000}"/>
            </a:ext>
          </a:extLst>
        </xdr:cNvPr>
        <xdr:cNvSpPr>
          <a:spLocks noChangeShapeType="1"/>
        </xdr:cNvSpPr>
      </xdr:nvSpPr>
      <xdr:spPr bwMode="auto">
        <a:xfrm>
          <a:off x="8604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9">
          <a:extLst>
            <a:ext uri="{FF2B5EF4-FFF2-40B4-BE49-F238E27FC236}">
              <a16:creationId xmlns:a16="http://schemas.microsoft.com/office/drawing/2014/main" id="{00000000-0008-0000-1900-00002F000000}"/>
            </a:ext>
          </a:extLst>
        </xdr:cNvPr>
        <xdr:cNvSpPr>
          <a:spLocks noChangeShapeType="1"/>
        </xdr:cNvSpPr>
      </xdr:nvSpPr>
      <xdr:spPr bwMode="auto">
        <a:xfrm>
          <a:off x="8604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20">
          <a:extLst>
            <a:ext uri="{FF2B5EF4-FFF2-40B4-BE49-F238E27FC236}">
              <a16:creationId xmlns:a16="http://schemas.microsoft.com/office/drawing/2014/main" id="{00000000-0008-0000-1900-000030000000}"/>
            </a:ext>
          </a:extLst>
        </xdr:cNvPr>
        <xdr:cNvSpPr>
          <a:spLocks noChangeShapeType="1"/>
        </xdr:cNvSpPr>
      </xdr:nvSpPr>
      <xdr:spPr bwMode="auto">
        <a:xfrm>
          <a:off x="8604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21">
          <a:extLst>
            <a:ext uri="{FF2B5EF4-FFF2-40B4-BE49-F238E27FC236}">
              <a16:creationId xmlns:a16="http://schemas.microsoft.com/office/drawing/2014/main" id="{00000000-0008-0000-1900-000031000000}"/>
            </a:ext>
          </a:extLst>
        </xdr:cNvPr>
        <xdr:cNvSpPr>
          <a:spLocks noChangeShapeType="1"/>
        </xdr:cNvSpPr>
      </xdr:nvSpPr>
      <xdr:spPr bwMode="auto">
        <a:xfrm>
          <a:off x="8604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2">
          <a:extLst>
            <a:ext uri="{FF2B5EF4-FFF2-40B4-BE49-F238E27FC236}">
              <a16:creationId xmlns:a16="http://schemas.microsoft.com/office/drawing/2014/main" id="{00000000-0008-0000-1900-000032000000}"/>
            </a:ext>
          </a:extLst>
        </xdr:cNvPr>
        <xdr:cNvSpPr>
          <a:spLocks noChangeShapeType="1"/>
        </xdr:cNvSpPr>
      </xdr:nvSpPr>
      <xdr:spPr bwMode="auto">
        <a:xfrm>
          <a:off x="8604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3">
          <a:extLst>
            <a:ext uri="{FF2B5EF4-FFF2-40B4-BE49-F238E27FC236}">
              <a16:creationId xmlns:a16="http://schemas.microsoft.com/office/drawing/2014/main" id="{00000000-0008-0000-1900-000033000000}"/>
            </a:ext>
          </a:extLst>
        </xdr:cNvPr>
        <xdr:cNvSpPr>
          <a:spLocks noChangeShapeType="1"/>
        </xdr:cNvSpPr>
      </xdr:nvSpPr>
      <xdr:spPr bwMode="auto">
        <a:xfrm>
          <a:off x="8604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4">
          <a:extLst>
            <a:ext uri="{FF2B5EF4-FFF2-40B4-BE49-F238E27FC236}">
              <a16:creationId xmlns:a16="http://schemas.microsoft.com/office/drawing/2014/main" id="{00000000-0008-0000-1900-000034000000}"/>
            </a:ext>
          </a:extLst>
        </xdr:cNvPr>
        <xdr:cNvSpPr>
          <a:spLocks noChangeShapeType="1"/>
        </xdr:cNvSpPr>
      </xdr:nvSpPr>
      <xdr:spPr bwMode="auto">
        <a:xfrm>
          <a:off x="8604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5">
          <a:extLst>
            <a:ext uri="{FF2B5EF4-FFF2-40B4-BE49-F238E27FC236}">
              <a16:creationId xmlns:a16="http://schemas.microsoft.com/office/drawing/2014/main" id="{00000000-0008-0000-1900-000035000000}"/>
            </a:ext>
          </a:extLst>
        </xdr:cNvPr>
        <xdr:cNvSpPr>
          <a:spLocks noChangeShapeType="1"/>
        </xdr:cNvSpPr>
      </xdr:nvSpPr>
      <xdr:spPr bwMode="auto">
        <a:xfrm>
          <a:off x="8604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6">
          <a:extLst>
            <a:ext uri="{FF2B5EF4-FFF2-40B4-BE49-F238E27FC236}">
              <a16:creationId xmlns:a16="http://schemas.microsoft.com/office/drawing/2014/main" id="{00000000-0008-0000-1900-000036000000}"/>
            </a:ext>
          </a:extLst>
        </xdr:cNvPr>
        <xdr:cNvSpPr>
          <a:spLocks noChangeShapeType="1"/>
        </xdr:cNvSpPr>
      </xdr:nvSpPr>
      <xdr:spPr bwMode="auto">
        <a:xfrm>
          <a:off x="8604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7">
          <a:extLst>
            <a:ext uri="{FF2B5EF4-FFF2-40B4-BE49-F238E27FC236}">
              <a16:creationId xmlns:a16="http://schemas.microsoft.com/office/drawing/2014/main" id="{00000000-0008-0000-1900-000037000000}"/>
            </a:ext>
          </a:extLst>
        </xdr:cNvPr>
        <xdr:cNvSpPr>
          <a:spLocks noChangeShapeType="1"/>
        </xdr:cNvSpPr>
      </xdr:nvSpPr>
      <xdr:spPr bwMode="auto">
        <a:xfrm>
          <a:off x="8604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8">
          <a:extLst>
            <a:ext uri="{FF2B5EF4-FFF2-40B4-BE49-F238E27FC236}">
              <a16:creationId xmlns:a16="http://schemas.microsoft.com/office/drawing/2014/main" id="{00000000-0008-0000-1900-000038000000}"/>
            </a:ext>
          </a:extLst>
        </xdr:cNvPr>
        <xdr:cNvSpPr>
          <a:spLocks noChangeShapeType="1"/>
        </xdr:cNvSpPr>
      </xdr:nvSpPr>
      <xdr:spPr bwMode="auto">
        <a:xfrm>
          <a:off x="8604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9">
          <a:extLst>
            <a:ext uri="{FF2B5EF4-FFF2-40B4-BE49-F238E27FC236}">
              <a16:creationId xmlns:a16="http://schemas.microsoft.com/office/drawing/2014/main" id="{00000000-0008-0000-1900-000039000000}"/>
            </a:ext>
          </a:extLst>
        </xdr:cNvPr>
        <xdr:cNvSpPr>
          <a:spLocks noChangeShapeType="1"/>
        </xdr:cNvSpPr>
      </xdr:nvSpPr>
      <xdr:spPr bwMode="auto">
        <a:xfrm>
          <a:off x="8604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30">
          <a:extLst>
            <a:ext uri="{FF2B5EF4-FFF2-40B4-BE49-F238E27FC236}">
              <a16:creationId xmlns:a16="http://schemas.microsoft.com/office/drawing/2014/main" id="{00000000-0008-0000-1900-00003A000000}"/>
            </a:ext>
          </a:extLst>
        </xdr:cNvPr>
        <xdr:cNvSpPr>
          <a:spLocks noChangeShapeType="1"/>
        </xdr:cNvSpPr>
      </xdr:nvSpPr>
      <xdr:spPr bwMode="auto">
        <a:xfrm>
          <a:off x="8604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31">
          <a:extLst>
            <a:ext uri="{FF2B5EF4-FFF2-40B4-BE49-F238E27FC236}">
              <a16:creationId xmlns:a16="http://schemas.microsoft.com/office/drawing/2014/main" id="{00000000-0008-0000-1900-00003B000000}"/>
            </a:ext>
          </a:extLst>
        </xdr:cNvPr>
        <xdr:cNvSpPr>
          <a:spLocks noChangeShapeType="1"/>
        </xdr:cNvSpPr>
      </xdr:nvSpPr>
      <xdr:spPr bwMode="auto">
        <a:xfrm>
          <a:off x="8604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8" name="Line 1">
          <a:extLst>
            <a:ext uri="{FF2B5EF4-FFF2-40B4-BE49-F238E27FC236}">
              <a16:creationId xmlns:a16="http://schemas.microsoft.com/office/drawing/2014/main" id="{00000000-0008-0000-1900-00003E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9" name="Line 3">
          <a:extLst>
            <a:ext uri="{FF2B5EF4-FFF2-40B4-BE49-F238E27FC236}">
              <a16:creationId xmlns:a16="http://schemas.microsoft.com/office/drawing/2014/main" id="{00000000-0008-0000-1900-00003F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0" name="Line 4">
          <a:extLst>
            <a:ext uri="{FF2B5EF4-FFF2-40B4-BE49-F238E27FC236}">
              <a16:creationId xmlns:a16="http://schemas.microsoft.com/office/drawing/2014/main" id="{00000000-0008-0000-1900-000040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1" name="Line 5">
          <a:extLst>
            <a:ext uri="{FF2B5EF4-FFF2-40B4-BE49-F238E27FC236}">
              <a16:creationId xmlns:a16="http://schemas.microsoft.com/office/drawing/2014/main" id="{00000000-0008-0000-1900-000041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8">
          <a:extLst>
            <a:ext uri="{FF2B5EF4-FFF2-40B4-BE49-F238E27FC236}">
              <a16:creationId xmlns:a16="http://schemas.microsoft.com/office/drawing/2014/main" id="{00000000-0008-0000-1900-000042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9">
          <a:extLst>
            <a:ext uri="{FF2B5EF4-FFF2-40B4-BE49-F238E27FC236}">
              <a16:creationId xmlns:a16="http://schemas.microsoft.com/office/drawing/2014/main" id="{00000000-0008-0000-1900-000043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10">
          <a:extLst>
            <a:ext uri="{FF2B5EF4-FFF2-40B4-BE49-F238E27FC236}">
              <a16:creationId xmlns:a16="http://schemas.microsoft.com/office/drawing/2014/main" id="{00000000-0008-0000-1900-000044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11">
          <a:extLst>
            <a:ext uri="{FF2B5EF4-FFF2-40B4-BE49-F238E27FC236}">
              <a16:creationId xmlns:a16="http://schemas.microsoft.com/office/drawing/2014/main" id="{00000000-0008-0000-1900-000045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12">
          <a:extLst>
            <a:ext uri="{FF2B5EF4-FFF2-40B4-BE49-F238E27FC236}">
              <a16:creationId xmlns:a16="http://schemas.microsoft.com/office/drawing/2014/main" id="{00000000-0008-0000-1900-000046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13">
          <a:extLst>
            <a:ext uri="{FF2B5EF4-FFF2-40B4-BE49-F238E27FC236}">
              <a16:creationId xmlns:a16="http://schemas.microsoft.com/office/drawing/2014/main" id="{00000000-0008-0000-1900-000047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4">
          <a:extLst>
            <a:ext uri="{FF2B5EF4-FFF2-40B4-BE49-F238E27FC236}">
              <a16:creationId xmlns:a16="http://schemas.microsoft.com/office/drawing/2014/main" id="{00000000-0008-0000-1900-000048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5">
          <a:extLst>
            <a:ext uri="{FF2B5EF4-FFF2-40B4-BE49-F238E27FC236}">
              <a16:creationId xmlns:a16="http://schemas.microsoft.com/office/drawing/2014/main" id="{00000000-0008-0000-1900-000049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6">
          <a:extLst>
            <a:ext uri="{FF2B5EF4-FFF2-40B4-BE49-F238E27FC236}">
              <a16:creationId xmlns:a16="http://schemas.microsoft.com/office/drawing/2014/main" id="{00000000-0008-0000-1900-00004A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7">
          <a:extLst>
            <a:ext uri="{FF2B5EF4-FFF2-40B4-BE49-F238E27FC236}">
              <a16:creationId xmlns:a16="http://schemas.microsoft.com/office/drawing/2014/main" id="{00000000-0008-0000-1900-00004B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8">
          <a:extLst>
            <a:ext uri="{FF2B5EF4-FFF2-40B4-BE49-F238E27FC236}">
              <a16:creationId xmlns:a16="http://schemas.microsoft.com/office/drawing/2014/main" id="{00000000-0008-0000-1900-00004C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9">
          <a:extLst>
            <a:ext uri="{FF2B5EF4-FFF2-40B4-BE49-F238E27FC236}">
              <a16:creationId xmlns:a16="http://schemas.microsoft.com/office/drawing/2014/main" id="{00000000-0008-0000-1900-00004D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20">
          <a:extLst>
            <a:ext uri="{FF2B5EF4-FFF2-40B4-BE49-F238E27FC236}">
              <a16:creationId xmlns:a16="http://schemas.microsoft.com/office/drawing/2014/main" id="{00000000-0008-0000-1900-00004E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21">
          <a:extLst>
            <a:ext uri="{FF2B5EF4-FFF2-40B4-BE49-F238E27FC236}">
              <a16:creationId xmlns:a16="http://schemas.microsoft.com/office/drawing/2014/main" id="{00000000-0008-0000-1900-00004F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22">
          <a:extLst>
            <a:ext uri="{FF2B5EF4-FFF2-40B4-BE49-F238E27FC236}">
              <a16:creationId xmlns:a16="http://schemas.microsoft.com/office/drawing/2014/main" id="{00000000-0008-0000-1900-000050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23">
          <a:extLst>
            <a:ext uri="{FF2B5EF4-FFF2-40B4-BE49-F238E27FC236}">
              <a16:creationId xmlns:a16="http://schemas.microsoft.com/office/drawing/2014/main" id="{00000000-0008-0000-1900-000051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4">
          <a:extLst>
            <a:ext uri="{FF2B5EF4-FFF2-40B4-BE49-F238E27FC236}">
              <a16:creationId xmlns:a16="http://schemas.microsoft.com/office/drawing/2014/main" id="{00000000-0008-0000-1900-000052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5">
          <a:extLst>
            <a:ext uri="{FF2B5EF4-FFF2-40B4-BE49-F238E27FC236}">
              <a16:creationId xmlns:a16="http://schemas.microsoft.com/office/drawing/2014/main" id="{00000000-0008-0000-1900-000053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6">
          <a:extLst>
            <a:ext uri="{FF2B5EF4-FFF2-40B4-BE49-F238E27FC236}">
              <a16:creationId xmlns:a16="http://schemas.microsoft.com/office/drawing/2014/main" id="{00000000-0008-0000-1900-000054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7">
          <a:extLst>
            <a:ext uri="{FF2B5EF4-FFF2-40B4-BE49-F238E27FC236}">
              <a16:creationId xmlns:a16="http://schemas.microsoft.com/office/drawing/2014/main" id="{00000000-0008-0000-1900-000055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8">
          <a:extLst>
            <a:ext uri="{FF2B5EF4-FFF2-40B4-BE49-F238E27FC236}">
              <a16:creationId xmlns:a16="http://schemas.microsoft.com/office/drawing/2014/main" id="{00000000-0008-0000-1900-000056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9">
          <a:extLst>
            <a:ext uri="{FF2B5EF4-FFF2-40B4-BE49-F238E27FC236}">
              <a16:creationId xmlns:a16="http://schemas.microsoft.com/office/drawing/2014/main" id="{00000000-0008-0000-1900-000057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30">
          <a:extLst>
            <a:ext uri="{FF2B5EF4-FFF2-40B4-BE49-F238E27FC236}">
              <a16:creationId xmlns:a16="http://schemas.microsoft.com/office/drawing/2014/main" id="{00000000-0008-0000-1900-000058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31">
          <a:extLst>
            <a:ext uri="{FF2B5EF4-FFF2-40B4-BE49-F238E27FC236}">
              <a16:creationId xmlns:a16="http://schemas.microsoft.com/office/drawing/2014/main" id="{00000000-0008-0000-1900-000059000000}"/>
            </a:ext>
          </a:extLst>
        </xdr:cNvPr>
        <xdr:cNvSpPr>
          <a:spLocks noChangeShapeType="1"/>
        </xdr:cNvSpPr>
      </xdr:nvSpPr>
      <xdr:spPr bwMode="auto">
        <a:xfrm>
          <a:off x="59118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6" name="Line 1">
          <a:extLst>
            <a:ext uri="{FF2B5EF4-FFF2-40B4-BE49-F238E27FC236}">
              <a16:creationId xmlns:a16="http://schemas.microsoft.com/office/drawing/2014/main" id="{00000000-0008-0000-1900-00005A000000}"/>
            </a:ext>
          </a:extLst>
        </xdr:cNvPr>
        <xdr:cNvSpPr>
          <a:spLocks noChangeShapeType="1"/>
        </xdr:cNvSpPr>
      </xdr:nvSpPr>
      <xdr:spPr bwMode="auto">
        <a:xfrm>
          <a:off x="112331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7" name="Line 3">
          <a:extLst>
            <a:ext uri="{FF2B5EF4-FFF2-40B4-BE49-F238E27FC236}">
              <a16:creationId xmlns:a16="http://schemas.microsoft.com/office/drawing/2014/main" id="{00000000-0008-0000-1900-00005B000000}"/>
            </a:ext>
          </a:extLst>
        </xdr:cNvPr>
        <xdr:cNvSpPr>
          <a:spLocks noChangeShapeType="1"/>
        </xdr:cNvSpPr>
      </xdr:nvSpPr>
      <xdr:spPr bwMode="auto">
        <a:xfrm>
          <a:off x="112331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8" name="Line 4">
          <a:extLst>
            <a:ext uri="{FF2B5EF4-FFF2-40B4-BE49-F238E27FC236}">
              <a16:creationId xmlns:a16="http://schemas.microsoft.com/office/drawing/2014/main" id="{00000000-0008-0000-1900-00005C000000}"/>
            </a:ext>
          </a:extLst>
        </xdr:cNvPr>
        <xdr:cNvSpPr>
          <a:spLocks noChangeShapeType="1"/>
        </xdr:cNvSpPr>
      </xdr:nvSpPr>
      <xdr:spPr bwMode="auto">
        <a:xfrm>
          <a:off x="112331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9" name="Line 5">
          <a:extLst>
            <a:ext uri="{FF2B5EF4-FFF2-40B4-BE49-F238E27FC236}">
              <a16:creationId xmlns:a16="http://schemas.microsoft.com/office/drawing/2014/main" id="{00000000-0008-0000-1900-00005D000000}"/>
            </a:ext>
          </a:extLst>
        </xdr:cNvPr>
        <xdr:cNvSpPr>
          <a:spLocks noChangeShapeType="1"/>
        </xdr:cNvSpPr>
      </xdr:nvSpPr>
      <xdr:spPr bwMode="auto">
        <a:xfrm>
          <a:off x="112331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8">
          <a:extLst>
            <a:ext uri="{FF2B5EF4-FFF2-40B4-BE49-F238E27FC236}">
              <a16:creationId xmlns:a16="http://schemas.microsoft.com/office/drawing/2014/main" id="{00000000-0008-0000-1900-00005E000000}"/>
            </a:ext>
          </a:extLst>
        </xdr:cNvPr>
        <xdr:cNvSpPr>
          <a:spLocks noChangeShapeType="1"/>
        </xdr:cNvSpPr>
      </xdr:nvSpPr>
      <xdr:spPr bwMode="auto">
        <a:xfrm>
          <a:off x="112331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9">
          <a:extLst>
            <a:ext uri="{FF2B5EF4-FFF2-40B4-BE49-F238E27FC236}">
              <a16:creationId xmlns:a16="http://schemas.microsoft.com/office/drawing/2014/main" id="{00000000-0008-0000-1900-00005F000000}"/>
            </a:ext>
          </a:extLst>
        </xdr:cNvPr>
        <xdr:cNvSpPr>
          <a:spLocks noChangeShapeType="1"/>
        </xdr:cNvSpPr>
      </xdr:nvSpPr>
      <xdr:spPr bwMode="auto">
        <a:xfrm>
          <a:off x="112331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10">
          <a:extLst>
            <a:ext uri="{FF2B5EF4-FFF2-40B4-BE49-F238E27FC236}">
              <a16:creationId xmlns:a16="http://schemas.microsoft.com/office/drawing/2014/main" id="{00000000-0008-0000-1900-000060000000}"/>
            </a:ext>
          </a:extLst>
        </xdr:cNvPr>
        <xdr:cNvSpPr>
          <a:spLocks noChangeShapeType="1"/>
        </xdr:cNvSpPr>
      </xdr:nvSpPr>
      <xdr:spPr bwMode="auto">
        <a:xfrm>
          <a:off x="112331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11">
          <a:extLst>
            <a:ext uri="{FF2B5EF4-FFF2-40B4-BE49-F238E27FC236}">
              <a16:creationId xmlns:a16="http://schemas.microsoft.com/office/drawing/2014/main" id="{00000000-0008-0000-1900-000061000000}"/>
            </a:ext>
          </a:extLst>
        </xdr:cNvPr>
        <xdr:cNvSpPr>
          <a:spLocks noChangeShapeType="1"/>
        </xdr:cNvSpPr>
      </xdr:nvSpPr>
      <xdr:spPr bwMode="auto">
        <a:xfrm>
          <a:off x="112331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12">
          <a:extLst>
            <a:ext uri="{FF2B5EF4-FFF2-40B4-BE49-F238E27FC236}">
              <a16:creationId xmlns:a16="http://schemas.microsoft.com/office/drawing/2014/main" id="{00000000-0008-0000-1900-000062000000}"/>
            </a:ext>
          </a:extLst>
        </xdr:cNvPr>
        <xdr:cNvSpPr>
          <a:spLocks noChangeShapeType="1"/>
        </xdr:cNvSpPr>
      </xdr:nvSpPr>
      <xdr:spPr bwMode="auto">
        <a:xfrm>
          <a:off x="112331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13">
          <a:extLst>
            <a:ext uri="{FF2B5EF4-FFF2-40B4-BE49-F238E27FC236}">
              <a16:creationId xmlns:a16="http://schemas.microsoft.com/office/drawing/2014/main" id="{00000000-0008-0000-1900-000063000000}"/>
            </a:ext>
          </a:extLst>
        </xdr:cNvPr>
        <xdr:cNvSpPr>
          <a:spLocks noChangeShapeType="1"/>
        </xdr:cNvSpPr>
      </xdr:nvSpPr>
      <xdr:spPr bwMode="auto">
        <a:xfrm>
          <a:off x="112331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4">
          <a:extLst>
            <a:ext uri="{FF2B5EF4-FFF2-40B4-BE49-F238E27FC236}">
              <a16:creationId xmlns:a16="http://schemas.microsoft.com/office/drawing/2014/main" id="{00000000-0008-0000-1900-000064000000}"/>
            </a:ext>
          </a:extLst>
        </xdr:cNvPr>
        <xdr:cNvSpPr>
          <a:spLocks noChangeShapeType="1"/>
        </xdr:cNvSpPr>
      </xdr:nvSpPr>
      <xdr:spPr bwMode="auto">
        <a:xfrm>
          <a:off x="112331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5">
          <a:extLst>
            <a:ext uri="{FF2B5EF4-FFF2-40B4-BE49-F238E27FC236}">
              <a16:creationId xmlns:a16="http://schemas.microsoft.com/office/drawing/2014/main" id="{00000000-0008-0000-1900-000065000000}"/>
            </a:ext>
          </a:extLst>
        </xdr:cNvPr>
        <xdr:cNvSpPr>
          <a:spLocks noChangeShapeType="1"/>
        </xdr:cNvSpPr>
      </xdr:nvSpPr>
      <xdr:spPr bwMode="auto">
        <a:xfrm>
          <a:off x="112331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6">
          <a:extLst>
            <a:ext uri="{FF2B5EF4-FFF2-40B4-BE49-F238E27FC236}">
              <a16:creationId xmlns:a16="http://schemas.microsoft.com/office/drawing/2014/main" id="{00000000-0008-0000-1900-000066000000}"/>
            </a:ext>
          </a:extLst>
        </xdr:cNvPr>
        <xdr:cNvSpPr>
          <a:spLocks noChangeShapeType="1"/>
        </xdr:cNvSpPr>
      </xdr:nvSpPr>
      <xdr:spPr bwMode="auto">
        <a:xfrm>
          <a:off x="112331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7">
          <a:extLst>
            <a:ext uri="{FF2B5EF4-FFF2-40B4-BE49-F238E27FC236}">
              <a16:creationId xmlns:a16="http://schemas.microsoft.com/office/drawing/2014/main" id="{00000000-0008-0000-1900-000067000000}"/>
            </a:ext>
          </a:extLst>
        </xdr:cNvPr>
        <xdr:cNvSpPr>
          <a:spLocks noChangeShapeType="1"/>
        </xdr:cNvSpPr>
      </xdr:nvSpPr>
      <xdr:spPr bwMode="auto">
        <a:xfrm>
          <a:off x="112331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8">
          <a:extLst>
            <a:ext uri="{FF2B5EF4-FFF2-40B4-BE49-F238E27FC236}">
              <a16:creationId xmlns:a16="http://schemas.microsoft.com/office/drawing/2014/main" id="{00000000-0008-0000-1900-000068000000}"/>
            </a:ext>
          </a:extLst>
        </xdr:cNvPr>
        <xdr:cNvSpPr>
          <a:spLocks noChangeShapeType="1"/>
        </xdr:cNvSpPr>
      </xdr:nvSpPr>
      <xdr:spPr bwMode="auto">
        <a:xfrm>
          <a:off x="112331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9">
          <a:extLst>
            <a:ext uri="{FF2B5EF4-FFF2-40B4-BE49-F238E27FC236}">
              <a16:creationId xmlns:a16="http://schemas.microsoft.com/office/drawing/2014/main" id="{00000000-0008-0000-1900-000069000000}"/>
            </a:ext>
          </a:extLst>
        </xdr:cNvPr>
        <xdr:cNvSpPr>
          <a:spLocks noChangeShapeType="1"/>
        </xdr:cNvSpPr>
      </xdr:nvSpPr>
      <xdr:spPr bwMode="auto">
        <a:xfrm>
          <a:off x="112331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20">
          <a:extLst>
            <a:ext uri="{FF2B5EF4-FFF2-40B4-BE49-F238E27FC236}">
              <a16:creationId xmlns:a16="http://schemas.microsoft.com/office/drawing/2014/main" id="{00000000-0008-0000-1900-00006A000000}"/>
            </a:ext>
          </a:extLst>
        </xdr:cNvPr>
        <xdr:cNvSpPr>
          <a:spLocks noChangeShapeType="1"/>
        </xdr:cNvSpPr>
      </xdr:nvSpPr>
      <xdr:spPr bwMode="auto">
        <a:xfrm>
          <a:off x="112331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21">
          <a:extLst>
            <a:ext uri="{FF2B5EF4-FFF2-40B4-BE49-F238E27FC236}">
              <a16:creationId xmlns:a16="http://schemas.microsoft.com/office/drawing/2014/main" id="{00000000-0008-0000-1900-00006B000000}"/>
            </a:ext>
          </a:extLst>
        </xdr:cNvPr>
        <xdr:cNvSpPr>
          <a:spLocks noChangeShapeType="1"/>
        </xdr:cNvSpPr>
      </xdr:nvSpPr>
      <xdr:spPr bwMode="auto">
        <a:xfrm>
          <a:off x="112331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22">
          <a:extLst>
            <a:ext uri="{FF2B5EF4-FFF2-40B4-BE49-F238E27FC236}">
              <a16:creationId xmlns:a16="http://schemas.microsoft.com/office/drawing/2014/main" id="{00000000-0008-0000-1900-00006C000000}"/>
            </a:ext>
          </a:extLst>
        </xdr:cNvPr>
        <xdr:cNvSpPr>
          <a:spLocks noChangeShapeType="1"/>
        </xdr:cNvSpPr>
      </xdr:nvSpPr>
      <xdr:spPr bwMode="auto">
        <a:xfrm>
          <a:off x="112331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23">
          <a:extLst>
            <a:ext uri="{FF2B5EF4-FFF2-40B4-BE49-F238E27FC236}">
              <a16:creationId xmlns:a16="http://schemas.microsoft.com/office/drawing/2014/main" id="{00000000-0008-0000-1900-00006D000000}"/>
            </a:ext>
          </a:extLst>
        </xdr:cNvPr>
        <xdr:cNvSpPr>
          <a:spLocks noChangeShapeType="1"/>
        </xdr:cNvSpPr>
      </xdr:nvSpPr>
      <xdr:spPr bwMode="auto">
        <a:xfrm>
          <a:off x="112331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4">
          <a:extLst>
            <a:ext uri="{FF2B5EF4-FFF2-40B4-BE49-F238E27FC236}">
              <a16:creationId xmlns:a16="http://schemas.microsoft.com/office/drawing/2014/main" id="{00000000-0008-0000-1900-00006E000000}"/>
            </a:ext>
          </a:extLst>
        </xdr:cNvPr>
        <xdr:cNvSpPr>
          <a:spLocks noChangeShapeType="1"/>
        </xdr:cNvSpPr>
      </xdr:nvSpPr>
      <xdr:spPr bwMode="auto">
        <a:xfrm>
          <a:off x="112331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5">
          <a:extLst>
            <a:ext uri="{FF2B5EF4-FFF2-40B4-BE49-F238E27FC236}">
              <a16:creationId xmlns:a16="http://schemas.microsoft.com/office/drawing/2014/main" id="{00000000-0008-0000-1900-00006F000000}"/>
            </a:ext>
          </a:extLst>
        </xdr:cNvPr>
        <xdr:cNvSpPr>
          <a:spLocks noChangeShapeType="1"/>
        </xdr:cNvSpPr>
      </xdr:nvSpPr>
      <xdr:spPr bwMode="auto">
        <a:xfrm>
          <a:off x="112331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6">
          <a:extLst>
            <a:ext uri="{FF2B5EF4-FFF2-40B4-BE49-F238E27FC236}">
              <a16:creationId xmlns:a16="http://schemas.microsoft.com/office/drawing/2014/main" id="{00000000-0008-0000-1900-000070000000}"/>
            </a:ext>
          </a:extLst>
        </xdr:cNvPr>
        <xdr:cNvSpPr>
          <a:spLocks noChangeShapeType="1"/>
        </xdr:cNvSpPr>
      </xdr:nvSpPr>
      <xdr:spPr bwMode="auto">
        <a:xfrm>
          <a:off x="112331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7">
          <a:extLst>
            <a:ext uri="{FF2B5EF4-FFF2-40B4-BE49-F238E27FC236}">
              <a16:creationId xmlns:a16="http://schemas.microsoft.com/office/drawing/2014/main" id="{00000000-0008-0000-1900-000071000000}"/>
            </a:ext>
          </a:extLst>
        </xdr:cNvPr>
        <xdr:cNvSpPr>
          <a:spLocks noChangeShapeType="1"/>
        </xdr:cNvSpPr>
      </xdr:nvSpPr>
      <xdr:spPr bwMode="auto">
        <a:xfrm>
          <a:off x="112331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8">
          <a:extLst>
            <a:ext uri="{FF2B5EF4-FFF2-40B4-BE49-F238E27FC236}">
              <a16:creationId xmlns:a16="http://schemas.microsoft.com/office/drawing/2014/main" id="{00000000-0008-0000-1900-000072000000}"/>
            </a:ext>
          </a:extLst>
        </xdr:cNvPr>
        <xdr:cNvSpPr>
          <a:spLocks noChangeShapeType="1"/>
        </xdr:cNvSpPr>
      </xdr:nvSpPr>
      <xdr:spPr bwMode="auto">
        <a:xfrm>
          <a:off x="112331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9">
          <a:extLst>
            <a:ext uri="{FF2B5EF4-FFF2-40B4-BE49-F238E27FC236}">
              <a16:creationId xmlns:a16="http://schemas.microsoft.com/office/drawing/2014/main" id="{00000000-0008-0000-1900-000073000000}"/>
            </a:ext>
          </a:extLst>
        </xdr:cNvPr>
        <xdr:cNvSpPr>
          <a:spLocks noChangeShapeType="1"/>
        </xdr:cNvSpPr>
      </xdr:nvSpPr>
      <xdr:spPr bwMode="auto">
        <a:xfrm>
          <a:off x="112331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30">
          <a:extLst>
            <a:ext uri="{FF2B5EF4-FFF2-40B4-BE49-F238E27FC236}">
              <a16:creationId xmlns:a16="http://schemas.microsoft.com/office/drawing/2014/main" id="{00000000-0008-0000-1900-000074000000}"/>
            </a:ext>
          </a:extLst>
        </xdr:cNvPr>
        <xdr:cNvSpPr>
          <a:spLocks noChangeShapeType="1"/>
        </xdr:cNvSpPr>
      </xdr:nvSpPr>
      <xdr:spPr bwMode="auto">
        <a:xfrm>
          <a:off x="112331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31">
          <a:extLst>
            <a:ext uri="{FF2B5EF4-FFF2-40B4-BE49-F238E27FC236}">
              <a16:creationId xmlns:a16="http://schemas.microsoft.com/office/drawing/2014/main" id="{00000000-0008-0000-1900-000075000000}"/>
            </a:ext>
          </a:extLst>
        </xdr:cNvPr>
        <xdr:cNvSpPr>
          <a:spLocks noChangeShapeType="1"/>
        </xdr:cNvSpPr>
      </xdr:nvSpPr>
      <xdr:spPr bwMode="auto">
        <a:xfrm>
          <a:off x="112331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54428</xdr:colOff>
      <xdr:row>2</xdr:row>
      <xdr:rowOff>54429</xdr:rowOff>
    </xdr:from>
    <xdr:to>
      <xdr:col>13</xdr:col>
      <xdr:colOff>1556123</xdr:colOff>
      <xdr:row>5</xdr:row>
      <xdr:rowOff>215128</xdr:rowOff>
    </xdr:to>
    <xdr:sp macro="" textlink="">
      <xdr:nvSpPr>
        <xdr:cNvPr id="116" name="Text Box 60">
          <a:extLst>
            <a:ext uri="{FF2B5EF4-FFF2-40B4-BE49-F238E27FC236}">
              <a16:creationId xmlns:a16="http://schemas.microsoft.com/office/drawing/2014/main" id="{00000000-0008-0000-0600-00005D000000}"/>
            </a:ext>
          </a:extLst>
        </xdr:cNvPr>
        <xdr:cNvSpPr txBox="1">
          <a:spLocks noChangeArrowheads="1"/>
        </xdr:cNvSpPr>
      </xdr:nvSpPr>
      <xdr:spPr bwMode="auto">
        <a:xfrm>
          <a:off x="3329214" y="671286"/>
          <a:ext cx="6826623" cy="1222056"/>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記載上の注意</a:t>
          </a:r>
          <a:r>
            <a:rPr lang="en-US" altLang="ja-JP"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１　黄色の欄が入力する箇所です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２　作業準備、打合せ、実施場所までの往復等の間接業務従事時間及び就業時間外は、助成対象外になります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３　昼休時間は、初期設定条件で設定した時間から自動表示されます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４　休憩時間は、昼休み以外で休憩した時間を</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分単位でコロン（</a:t>
          </a: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）を使って入力して下さい（例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５　必ず従事者が作成のうえ、責任者が内容を確認し、右下に事業者名、所属部署、責任者氏名を入力してください</a:t>
          </a:r>
        </a:p>
        <a:p>
          <a:pPr algn="l" rtl="0">
            <a:defRPr sz="1000"/>
          </a:pPr>
          <a:endParaRPr lang="en-US" altLang="ja-JP" sz="1050" b="0" i="0">
            <a:solidFill>
              <a:srgbClr val="FF0000"/>
            </a:solidFill>
            <a:effectLst/>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28576</xdr:colOff>
      <xdr:row>0</xdr:row>
      <xdr:rowOff>85725</xdr:rowOff>
    </xdr:from>
    <xdr:to>
      <xdr:col>24</xdr:col>
      <xdr:colOff>314326</xdr:colOff>
      <xdr:row>5</xdr:row>
      <xdr:rowOff>219075</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9172576" y="85725"/>
          <a:ext cx="3009900" cy="15906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R4</a:t>
          </a:r>
        </a:p>
        <a:p>
          <a:r>
            <a:rPr kumimoji="1" lang="ja-JP" altLang="en-US" sz="1100"/>
            <a:t>以下を修正</a:t>
          </a:r>
          <a:endParaRPr kumimoji="1" lang="en-US" altLang="ja-JP" sz="1100"/>
        </a:p>
        <a:p>
          <a:r>
            <a:rPr kumimoji="1" lang="ja-JP" altLang="en-US" sz="1100"/>
            <a:t>初期条件設定表</a:t>
          </a:r>
          <a:endParaRPr kumimoji="1" lang="en-US" altLang="ja-JP" sz="1100"/>
        </a:p>
        <a:p>
          <a:r>
            <a:rPr kumimoji="1" lang="ja-JP" altLang="en-US" sz="1100"/>
            <a:t>　　日付選択　　　</a:t>
          </a:r>
          <a:r>
            <a:rPr kumimoji="1" lang="en-US" altLang="ja-JP" sz="1100"/>
            <a:t>28 29 30 31 </a:t>
          </a:r>
          <a:r>
            <a:rPr kumimoji="1" lang="ja-JP" altLang="en-US" sz="1100"/>
            <a:t>末　⇒　</a:t>
          </a:r>
          <a:r>
            <a:rPr kumimoji="1" lang="en-US" altLang="ja-JP" sz="1100"/>
            <a:t>28 </a:t>
          </a:r>
          <a:r>
            <a:rPr kumimoji="1" lang="ja-JP" altLang="en-US" sz="1100"/>
            <a:t>末</a:t>
          </a:r>
          <a:endParaRPr kumimoji="1" lang="en-US" altLang="ja-JP" sz="1100"/>
        </a:p>
        <a:p>
          <a:r>
            <a:rPr kumimoji="1" lang="ja-JP" altLang="en-US" sz="1100"/>
            <a:t>従事者別人件費総括表</a:t>
          </a:r>
          <a:endParaRPr kumimoji="1" lang="en-US" altLang="ja-JP" sz="1100"/>
        </a:p>
        <a:p>
          <a:r>
            <a:rPr kumimoji="1" lang="en-US" altLang="ja-JP" sz="1100"/>
            <a:t>=IF(M8=X$9,700000,G8)</a:t>
          </a:r>
        </a:p>
        <a:p>
          <a:r>
            <a:rPr kumimoji="1" lang="ja-JP" altLang="en-US" sz="1100"/>
            <a:t>⇒</a:t>
          </a:r>
          <a:endParaRPr kumimoji="1" lang="en-US" altLang="ja-JP" sz="1100"/>
        </a:p>
        <a:p>
          <a:r>
            <a:rPr kumimoji="1" lang="en-US" altLang="ja-JP" sz="1100"/>
            <a:t>=IF(M8=X$9,700000,IF(G8="","",G8))</a:t>
          </a:r>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0</xdr:colOff>
      <xdr:row>36</xdr:row>
      <xdr:rowOff>0</xdr:rowOff>
    </xdr:from>
    <xdr:to>
      <xdr:col>13</xdr:col>
      <xdr:colOff>0</xdr:colOff>
      <xdr:row>36</xdr:row>
      <xdr:rowOff>0</xdr:rowOff>
    </xdr:to>
    <xdr:sp macro="" textlink="">
      <xdr:nvSpPr>
        <xdr:cNvPr id="2" name="Line 1">
          <a:extLst>
            <a:ext uri="{FF2B5EF4-FFF2-40B4-BE49-F238E27FC236}">
              <a16:creationId xmlns:a16="http://schemas.microsoft.com/office/drawing/2014/main" id="{00000000-0008-0000-0600-00000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 name="Line 3">
          <a:extLst>
            <a:ext uri="{FF2B5EF4-FFF2-40B4-BE49-F238E27FC236}">
              <a16:creationId xmlns:a16="http://schemas.microsoft.com/office/drawing/2014/main" id="{00000000-0008-0000-0600-00000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 name="Line 4">
          <a:extLst>
            <a:ext uri="{FF2B5EF4-FFF2-40B4-BE49-F238E27FC236}">
              <a16:creationId xmlns:a16="http://schemas.microsoft.com/office/drawing/2014/main" id="{00000000-0008-0000-0600-00000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 name="Line 5">
          <a:extLst>
            <a:ext uri="{FF2B5EF4-FFF2-40B4-BE49-F238E27FC236}">
              <a16:creationId xmlns:a16="http://schemas.microsoft.com/office/drawing/2014/main" id="{00000000-0008-0000-0600-00000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6" name="Line 8">
          <a:extLst>
            <a:ext uri="{FF2B5EF4-FFF2-40B4-BE49-F238E27FC236}">
              <a16:creationId xmlns:a16="http://schemas.microsoft.com/office/drawing/2014/main" id="{00000000-0008-0000-0600-00000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7" name="Line 9">
          <a:extLst>
            <a:ext uri="{FF2B5EF4-FFF2-40B4-BE49-F238E27FC236}">
              <a16:creationId xmlns:a16="http://schemas.microsoft.com/office/drawing/2014/main" id="{00000000-0008-0000-0600-00000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8" name="Line 10">
          <a:extLst>
            <a:ext uri="{FF2B5EF4-FFF2-40B4-BE49-F238E27FC236}">
              <a16:creationId xmlns:a16="http://schemas.microsoft.com/office/drawing/2014/main" id="{00000000-0008-0000-0600-00000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 name="Line 11">
          <a:extLst>
            <a:ext uri="{FF2B5EF4-FFF2-40B4-BE49-F238E27FC236}">
              <a16:creationId xmlns:a16="http://schemas.microsoft.com/office/drawing/2014/main" id="{00000000-0008-0000-0600-00000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 name="Line 12">
          <a:extLst>
            <a:ext uri="{FF2B5EF4-FFF2-40B4-BE49-F238E27FC236}">
              <a16:creationId xmlns:a16="http://schemas.microsoft.com/office/drawing/2014/main" id="{00000000-0008-0000-0600-00000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 name="Line 13">
          <a:extLst>
            <a:ext uri="{FF2B5EF4-FFF2-40B4-BE49-F238E27FC236}">
              <a16:creationId xmlns:a16="http://schemas.microsoft.com/office/drawing/2014/main" id="{00000000-0008-0000-0600-00000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2" name="Line 14">
          <a:extLst>
            <a:ext uri="{FF2B5EF4-FFF2-40B4-BE49-F238E27FC236}">
              <a16:creationId xmlns:a16="http://schemas.microsoft.com/office/drawing/2014/main" id="{00000000-0008-0000-0600-00000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3" name="Line 15">
          <a:extLst>
            <a:ext uri="{FF2B5EF4-FFF2-40B4-BE49-F238E27FC236}">
              <a16:creationId xmlns:a16="http://schemas.microsoft.com/office/drawing/2014/main" id="{00000000-0008-0000-0600-00000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4" name="Line 16">
          <a:extLst>
            <a:ext uri="{FF2B5EF4-FFF2-40B4-BE49-F238E27FC236}">
              <a16:creationId xmlns:a16="http://schemas.microsoft.com/office/drawing/2014/main" id="{00000000-0008-0000-0600-00000E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5" name="Line 17">
          <a:extLst>
            <a:ext uri="{FF2B5EF4-FFF2-40B4-BE49-F238E27FC236}">
              <a16:creationId xmlns:a16="http://schemas.microsoft.com/office/drawing/2014/main" id="{00000000-0008-0000-0600-00000F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6" name="Line 18">
          <a:extLst>
            <a:ext uri="{FF2B5EF4-FFF2-40B4-BE49-F238E27FC236}">
              <a16:creationId xmlns:a16="http://schemas.microsoft.com/office/drawing/2014/main" id="{00000000-0008-0000-0600-000010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7" name="Line 19">
          <a:extLst>
            <a:ext uri="{FF2B5EF4-FFF2-40B4-BE49-F238E27FC236}">
              <a16:creationId xmlns:a16="http://schemas.microsoft.com/office/drawing/2014/main" id="{00000000-0008-0000-0600-000011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8" name="Line 20">
          <a:extLst>
            <a:ext uri="{FF2B5EF4-FFF2-40B4-BE49-F238E27FC236}">
              <a16:creationId xmlns:a16="http://schemas.microsoft.com/office/drawing/2014/main" id="{00000000-0008-0000-0600-00001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9" name="Line 21">
          <a:extLst>
            <a:ext uri="{FF2B5EF4-FFF2-40B4-BE49-F238E27FC236}">
              <a16:creationId xmlns:a16="http://schemas.microsoft.com/office/drawing/2014/main" id="{00000000-0008-0000-0600-00001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0" name="Line 22">
          <a:extLst>
            <a:ext uri="{FF2B5EF4-FFF2-40B4-BE49-F238E27FC236}">
              <a16:creationId xmlns:a16="http://schemas.microsoft.com/office/drawing/2014/main" id="{00000000-0008-0000-0600-00001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1" name="Line 23">
          <a:extLst>
            <a:ext uri="{FF2B5EF4-FFF2-40B4-BE49-F238E27FC236}">
              <a16:creationId xmlns:a16="http://schemas.microsoft.com/office/drawing/2014/main" id="{00000000-0008-0000-0600-00001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2" name="Line 24">
          <a:extLst>
            <a:ext uri="{FF2B5EF4-FFF2-40B4-BE49-F238E27FC236}">
              <a16:creationId xmlns:a16="http://schemas.microsoft.com/office/drawing/2014/main" id="{00000000-0008-0000-0600-00001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3" name="Line 25">
          <a:extLst>
            <a:ext uri="{FF2B5EF4-FFF2-40B4-BE49-F238E27FC236}">
              <a16:creationId xmlns:a16="http://schemas.microsoft.com/office/drawing/2014/main" id="{00000000-0008-0000-0600-00001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4" name="Line 26">
          <a:extLst>
            <a:ext uri="{FF2B5EF4-FFF2-40B4-BE49-F238E27FC236}">
              <a16:creationId xmlns:a16="http://schemas.microsoft.com/office/drawing/2014/main" id="{00000000-0008-0000-0600-00001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5" name="Line 27">
          <a:extLst>
            <a:ext uri="{FF2B5EF4-FFF2-40B4-BE49-F238E27FC236}">
              <a16:creationId xmlns:a16="http://schemas.microsoft.com/office/drawing/2014/main" id="{00000000-0008-0000-0600-00001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6" name="Line 28">
          <a:extLst>
            <a:ext uri="{FF2B5EF4-FFF2-40B4-BE49-F238E27FC236}">
              <a16:creationId xmlns:a16="http://schemas.microsoft.com/office/drawing/2014/main" id="{00000000-0008-0000-0600-00001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7" name="Line 29">
          <a:extLst>
            <a:ext uri="{FF2B5EF4-FFF2-40B4-BE49-F238E27FC236}">
              <a16:creationId xmlns:a16="http://schemas.microsoft.com/office/drawing/2014/main" id="{00000000-0008-0000-0600-00001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8" name="Line 30">
          <a:extLst>
            <a:ext uri="{FF2B5EF4-FFF2-40B4-BE49-F238E27FC236}">
              <a16:creationId xmlns:a16="http://schemas.microsoft.com/office/drawing/2014/main" id="{00000000-0008-0000-0600-00001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9" name="Line 31">
          <a:extLst>
            <a:ext uri="{FF2B5EF4-FFF2-40B4-BE49-F238E27FC236}">
              <a16:creationId xmlns:a16="http://schemas.microsoft.com/office/drawing/2014/main" id="{00000000-0008-0000-0600-00001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30" name="Text Box 35">
          <a:extLst>
            <a:ext uri="{FF2B5EF4-FFF2-40B4-BE49-F238E27FC236}">
              <a16:creationId xmlns:a16="http://schemas.microsoft.com/office/drawing/2014/main" id="{00000000-0008-0000-0600-00001E000000}"/>
            </a:ext>
          </a:extLst>
        </xdr:cNvPr>
        <xdr:cNvSpPr txBox="1">
          <a:spLocks noChangeArrowheads="1"/>
        </xdr:cNvSpPr>
      </xdr:nvSpPr>
      <xdr:spPr bwMode="auto">
        <a:xfrm>
          <a:off x="10597695" y="654957"/>
          <a:ext cx="761548" cy="95975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227505</xdr:rowOff>
    </xdr:from>
    <xdr:to>
      <xdr:col>12</xdr:col>
      <xdr:colOff>5207000</xdr:colOff>
      <xdr:row>5</xdr:row>
      <xdr:rowOff>33294</xdr:rowOff>
    </xdr:to>
    <xdr:sp macro="" textlink="">
      <xdr:nvSpPr>
        <xdr:cNvPr id="31" name="Text Box 60">
          <a:extLst>
            <a:ext uri="{FF2B5EF4-FFF2-40B4-BE49-F238E27FC236}">
              <a16:creationId xmlns:a16="http://schemas.microsoft.com/office/drawing/2014/main" id="{00000000-0008-0000-0600-00001F000000}"/>
            </a:ext>
          </a:extLst>
        </xdr:cNvPr>
        <xdr:cNvSpPr txBox="1">
          <a:spLocks noChangeArrowheads="1"/>
        </xdr:cNvSpPr>
      </xdr:nvSpPr>
      <xdr:spPr bwMode="auto">
        <a:xfrm>
          <a:off x="3182257" y="543191"/>
          <a:ext cx="7859486" cy="1166503"/>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時間数は、食事・休憩・休息等を除き、</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15</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10</xdr:col>
      <xdr:colOff>718456</xdr:colOff>
      <xdr:row>4</xdr:row>
      <xdr:rowOff>293914</xdr:rowOff>
    </xdr:from>
    <xdr:to>
      <xdr:col>12</xdr:col>
      <xdr:colOff>4680856</xdr:colOff>
      <xdr:row>5</xdr:row>
      <xdr:rowOff>250371</xdr:rowOff>
    </xdr:to>
    <xdr:sp macro="" textlink="">
      <xdr:nvSpPr>
        <xdr:cNvPr id="32" name="正方形/長方形 31">
          <a:extLst>
            <a:ext uri="{FF2B5EF4-FFF2-40B4-BE49-F238E27FC236}">
              <a16:creationId xmlns:a16="http://schemas.microsoft.com/office/drawing/2014/main" id="{00000000-0008-0000-0600-000020000000}"/>
            </a:ext>
          </a:extLst>
        </xdr:cNvPr>
        <xdr:cNvSpPr/>
      </xdr:nvSpPr>
      <xdr:spPr>
        <a:xfrm>
          <a:off x="5551713" y="1621971"/>
          <a:ext cx="4963886" cy="304800"/>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14</xdr:col>
      <xdr:colOff>0</xdr:colOff>
      <xdr:row>36</xdr:row>
      <xdr:rowOff>0</xdr:rowOff>
    </xdr:from>
    <xdr:to>
      <xdr:col>14</xdr:col>
      <xdr:colOff>0</xdr:colOff>
      <xdr:row>36</xdr:row>
      <xdr:rowOff>0</xdr:rowOff>
    </xdr:to>
    <xdr:sp macro="" textlink="">
      <xdr:nvSpPr>
        <xdr:cNvPr id="33" name="Line 1">
          <a:extLst>
            <a:ext uri="{FF2B5EF4-FFF2-40B4-BE49-F238E27FC236}">
              <a16:creationId xmlns:a16="http://schemas.microsoft.com/office/drawing/2014/main" id="{00000000-0008-0000-0600-00002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4" name="Line 3">
          <a:extLst>
            <a:ext uri="{FF2B5EF4-FFF2-40B4-BE49-F238E27FC236}">
              <a16:creationId xmlns:a16="http://schemas.microsoft.com/office/drawing/2014/main" id="{00000000-0008-0000-0600-00002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5" name="Line 4">
          <a:extLst>
            <a:ext uri="{FF2B5EF4-FFF2-40B4-BE49-F238E27FC236}">
              <a16:creationId xmlns:a16="http://schemas.microsoft.com/office/drawing/2014/main" id="{00000000-0008-0000-0600-00002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6" name="Line 5">
          <a:extLst>
            <a:ext uri="{FF2B5EF4-FFF2-40B4-BE49-F238E27FC236}">
              <a16:creationId xmlns:a16="http://schemas.microsoft.com/office/drawing/2014/main" id="{00000000-0008-0000-0600-00002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7" name="Line 8">
          <a:extLst>
            <a:ext uri="{FF2B5EF4-FFF2-40B4-BE49-F238E27FC236}">
              <a16:creationId xmlns:a16="http://schemas.microsoft.com/office/drawing/2014/main" id="{00000000-0008-0000-0600-00002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8" name="Line 9">
          <a:extLst>
            <a:ext uri="{FF2B5EF4-FFF2-40B4-BE49-F238E27FC236}">
              <a16:creationId xmlns:a16="http://schemas.microsoft.com/office/drawing/2014/main" id="{00000000-0008-0000-0600-00002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9" name="Line 10">
          <a:extLst>
            <a:ext uri="{FF2B5EF4-FFF2-40B4-BE49-F238E27FC236}">
              <a16:creationId xmlns:a16="http://schemas.microsoft.com/office/drawing/2014/main" id="{00000000-0008-0000-0600-00002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0" name="Line 11">
          <a:extLst>
            <a:ext uri="{FF2B5EF4-FFF2-40B4-BE49-F238E27FC236}">
              <a16:creationId xmlns:a16="http://schemas.microsoft.com/office/drawing/2014/main" id="{00000000-0008-0000-0600-00002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1" name="Line 12">
          <a:extLst>
            <a:ext uri="{FF2B5EF4-FFF2-40B4-BE49-F238E27FC236}">
              <a16:creationId xmlns:a16="http://schemas.microsoft.com/office/drawing/2014/main" id="{00000000-0008-0000-0600-00002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2" name="Line 13">
          <a:extLst>
            <a:ext uri="{FF2B5EF4-FFF2-40B4-BE49-F238E27FC236}">
              <a16:creationId xmlns:a16="http://schemas.microsoft.com/office/drawing/2014/main" id="{00000000-0008-0000-0600-00002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3" name="Line 14">
          <a:extLst>
            <a:ext uri="{FF2B5EF4-FFF2-40B4-BE49-F238E27FC236}">
              <a16:creationId xmlns:a16="http://schemas.microsoft.com/office/drawing/2014/main" id="{00000000-0008-0000-0600-00002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4" name="Line 15">
          <a:extLst>
            <a:ext uri="{FF2B5EF4-FFF2-40B4-BE49-F238E27FC236}">
              <a16:creationId xmlns:a16="http://schemas.microsoft.com/office/drawing/2014/main" id="{00000000-0008-0000-0600-00002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5" name="Line 16">
          <a:extLst>
            <a:ext uri="{FF2B5EF4-FFF2-40B4-BE49-F238E27FC236}">
              <a16:creationId xmlns:a16="http://schemas.microsoft.com/office/drawing/2014/main" id="{00000000-0008-0000-0600-00002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6" name="Line 17">
          <a:extLst>
            <a:ext uri="{FF2B5EF4-FFF2-40B4-BE49-F238E27FC236}">
              <a16:creationId xmlns:a16="http://schemas.microsoft.com/office/drawing/2014/main" id="{00000000-0008-0000-0600-00002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7" name="Line 18">
          <a:extLst>
            <a:ext uri="{FF2B5EF4-FFF2-40B4-BE49-F238E27FC236}">
              <a16:creationId xmlns:a16="http://schemas.microsoft.com/office/drawing/2014/main" id="{00000000-0008-0000-0600-00002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8" name="Line 19">
          <a:extLst>
            <a:ext uri="{FF2B5EF4-FFF2-40B4-BE49-F238E27FC236}">
              <a16:creationId xmlns:a16="http://schemas.microsoft.com/office/drawing/2014/main" id="{00000000-0008-0000-0600-00003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9" name="Line 20">
          <a:extLst>
            <a:ext uri="{FF2B5EF4-FFF2-40B4-BE49-F238E27FC236}">
              <a16:creationId xmlns:a16="http://schemas.microsoft.com/office/drawing/2014/main" id="{00000000-0008-0000-0600-00003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0" name="Line 21">
          <a:extLst>
            <a:ext uri="{FF2B5EF4-FFF2-40B4-BE49-F238E27FC236}">
              <a16:creationId xmlns:a16="http://schemas.microsoft.com/office/drawing/2014/main" id="{00000000-0008-0000-0600-00003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1" name="Line 22">
          <a:extLst>
            <a:ext uri="{FF2B5EF4-FFF2-40B4-BE49-F238E27FC236}">
              <a16:creationId xmlns:a16="http://schemas.microsoft.com/office/drawing/2014/main" id="{00000000-0008-0000-0600-00003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2" name="Line 23">
          <a:extLst>
            <a:ext uri="{FF2B5EF4-FFF2-40B4-BE49-F238E27FC236}">
              <a16:creationId xmlns:a16="http://schemas.microsoft.com/office/drawing/2014/main" id="{00000000-0008-0000-0600-00003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3" name="Line 24">
          <a:extLst>
            <a:ext uri="{FF2B5EF4-FFF2-40B4-BE49-F238E27FC236}">
              <a16:creationId xmlns:a16="http://schemas.microsoft.com/office/drawing/2014/main" id="{00000000-0008-0000-0600-00003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4" name="Line 25">
          <a:extLst>
            <a:ext uri="{FF2B5EF4-FFF2-40B4-BE49-F238E27FC236}">
              <a16:creationId xmlns:a16="http://schemas.microsoft.com/office/drawing/2014/main" id="{00000000-0008-0000-0600-00003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5" name="Line 26">
          <a:extLst>
            <a:ext uri="{FF2B5EF4-FFF2-40B4-BE49-F238E27FC236}">
              <a16:creationId xmlns:a16="http://schemas.microsoft.com/office/drawing/2014/main" id="{00000000-0008-0000-0600-00003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6" name="Line 27">
          <a:extLst>
            <a:ext uri="{FF2B5EF4-FFF2-40B4-BE49-F238E27FC236}">
              <a16:creationId xmlns:a16="http://schemas.microsoft.com/office/drawing/2014/main" id="{00000000-0008-0000-0600-00003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7" name="Line 28">
          <a:extLst>
            <a:ext uri="{FF2B5EF4-FFF2-40B4-BE49-F238E27FC236}">
              <a16:creationId xmlns:a16="http://schemas.microsoft.com/office/drawing/2014/main" id="{00000000-0008-0000-0600-00003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8" name="Line 29">
          <a:extLst>
            <a:ext uri="{FF2B5EF4-FFF2-40B4-BE49-F238E27FC236}">
              <a16:creationId xmlns:a16="http://schemas.microsoft.com/office/drawing/2014/main" id="{00000000-0008-0000-0600-00003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9" name="Line 30">
          <a:extLst>
            <a:ext uri="{FF2B5EF4-FFF2-40B4-BE49-F238E27FC236}">
              <a16:creationId xmlns:a16="http://schemas.microsoft.com/office/drawing/2014/main" id="{00000000-0008-0000-0600-00003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0" name="Line 31">
          <a:extLst>
            <a:ext uri="{FF2B5EF4-FFF2-40B4-BE49-F238E27FC236}">
              <a16:creationId xmlns:a16="http://schemas.microsoft.com/office/drawing/2014/main" id="{00000000-0008-0000-0600-00003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2676071</xdr:colOff>
      <xdr:row>2</xdr:row>
      <xdr:rowOff>136071</xdr:rowOff>
    </xdr:from>
    <xdr:to>
      <xdr:col>14</xdr:col>
      <xdr:colOff>736600</xdr:colOff>
      <xdr:row>4</xdr:row>
      <xdr:rowOff>272142</xdr:rowOff>
    </xdr:to>
    <xdr:sp macro="" textlink="">
      <xdr:nvSpPr>
        <xdr:cNvPr id="61" name="Text Box 35">
          <a:extLst>
            <a:ext uri="{FF2B5EF4-FFF2-40B4-BE49-F238E27FC236}">
              <a16:creationId xmlns:a16="http://schemas.microsoft.com/office/drawing/2014/main" id="{00000000-0008-0000-0600-00003D000000}"/>
            </a:ext>
          </a:extLst>
        </xdr:cNvPr>
        <xdr:cNvSpPr txBox="1">
          <a:spLocks noChangeArrowheads="1"/>
        </xdr:cNvSpPr>
      </xdr:nvSpPr>
      <xdr:spPr bwMode="auto">
        <a:xfrm>
          <a:off x="11185071" y="758371"/>
          <a:ext cx="733879" cy="834571"/>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227505</xdr:rowOff>
    </xdr:from>
    <xdr:to>
      <xdr:col>13</xdr:col>
      <xdr:colOff>2558142</xdr:colOff>
      <xdr:row>5</xdr:row>
      <xdr:rowOff>33294</xdr:rowOff>
    </xdr:to>
    <xdr:sp macro="" textlink="">
      <xdr:nvSpPr>
        <xdr:cNvPr id="62" name="Text Box 60">
          <a:extLst>
            <a:ext uri="{FF2B5EF4-FFF2-40B4-BE49-F238E27FC236}">
              <a16:creationId xmlns:a16="http://schemas.microsoft.com/office/drawing/2014/main" id="{00000000-0008-0000-0600-00003E000000}"/>
            </a:ext>
          </a:extLst>
        </xdr:cNvPr>
        <xdr:cNvSpPr txBox="1">
          <a:spLocks noChangeArrowheads="1"/>
        </xdr:cNvSpPr>
      </xdr:nvSpPr>
      <xdr:spPr bwMode="auto">
        <a:xfrm>
          <a:off x="3231243" y="538655"/>
          <a:ext cx="7880349"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時間数は、食事・休憩・休息等を除き、</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15</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38098</xdr:colOff>
      <xdr:row>4</xdr:row>
      <xdr:rowOff>348343</xdr:rowOff>
    </xdr:from>
    <xdr:to>
      <xdr:col>13</xdr:col>
      <xdr:colOff>825500</xdr:colOff>
      <xdr:row>5</xdr:row>
      <xdr:rowOff>272143</xdr:rowOff>
    </xdr:to>
    <xdr:sp macro="" textlink="">
      <xdr:nvSpPr>
        <xdr:cNvPr id="63" name="正方形/長方形 62">
          <a:extLst>
            <a:ext uri="{FF2B5EF4-FFF2-40B4-BE49-F238E27FC236}">
              <a16:creationId xmlns:a16="http://schemas.microsoft.com/office/drawing/2014/main" id="{00000000-0008-0000-0600-00003F000000}"/>
            </a:ext>
          </a:extLst>
        </xdr:cNvPr>
        <xdr:cNvSpPr/>
      </xdr:nvSpPr>
      <xdr:spPr>
        <a:xfrm>
          <a:off x="4483098" y="1669143"/>
          <a:ext cx="4895852" cy="273050"/>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14</xdr:col>
      <xdr:colOff>0</xdr:colOff>
      <xdr:row>36</xdr:row>
      <xdr:rowOff>0</xdr:rowOff>
    </xdr:from>
    <xdr:to>
      <xdr:col>14</xdr:col>
      <xdr:colOff>0</xdr:colOff>
      <xdr:row>36</xdr:row>
      <xdr:rowOff>0</xdr:rowOff>
    </xdr:to>
    <xdr:sp macro="" textlink="">
      <xdr:nvSpPr>
        <xdr:cNvPr id="64" name="Line 1">
          <a:extLst>
            <a:ext uri="{FF2B5EF4-FFF2-40B4-BE49-F238E27FC236}">
              <a16:creationId xmlns:a16="http://schemas.microsoft.com/office/drawing/2014/main" id="{00000000-0008-0000-0600-00004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5" name="Line 3">
          <a:extLst>
            <a:ext uri="{FF2B5EF4-FFF2-40B4-BE49-F238E27FC236}">
              <a16:creationId xmlns:a16="http://schemas.microsoft.com/office/drawing/2014/main" id="{00000000-0008-0000-0600-00004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6" name="Line 4">
          <a:extLst>
            <a:ext uri="{FF2B5EF4-FFF2-40B4-BE49-F238E27FC236}">
              <a16:creationId xmlns:a16="http://schemas.microsoft.com/office/drawing/2014/main" id="{00000000-0008-0000-0600-00004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7" name="Line 5">
          <a:extLst>
            <a:ext uri="{FF2B5EF4-FFF2-40B4-BE49-F238E27FC236}">
              <a16:creationId xmlns:a16="http://schemas.microsoft.com/office/drawing/2014/main" id="{00000000-0008-0000-0600-00004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8" name="Line 8">
          <a:extLst>
            <a:ext uri="{FF2B5EF4-FFF2-40B4-BE49-F238E27FC236}">
              <a16:creationId xmlns:a16="http://schemas.microsoft.com/office/drawing/2014/main" id="{00000000-0008-0000-0600-00004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9" name="Line 9">
          <a:extLst>
            <a:ext uri="{FF2B5EF4-FFF2-40B4-BE49-F238E27FC236}">
              <a16:creationId xmlns:a16="http://schemas.microsoft.com/office/drawing/2014/main" id="{00000000-0008-0000-0600-00004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0" name="Line 10">
          <a:extLst>
            <a:ext uri="{FF2B5EF4-FFF2-40B4-BE49-F238E27FC236}">
              <a16:creationId xmlns:a16="http://schemas.microsoft.com/office/drawing/2014/main" id="{00000000-0008-0000-0600-00004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1" name="Line 11">
          <a:extLst>
            <a:ext uri="{FF2B5EF4-FFF2-40B4-BE49-F238E27FC236}">
              <a16:creationId xmlns:a16="http://schemas.microsoft.com/office/drawing/2014/main" id="{00000000-0008-0000-0600-00004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2" name="Line 12">
          <a:extLst>
            <a:ext uri="{FF2B5EF4-FFF2-40B4-BE49-F238E27FC236}">
              <a16:creationId xmlns:a16="http://schemas.microsoft.com/office/drawing/2014/main" id="{00000000-0008-0000-0600-00004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3" name="Line 13">
          <a:extLst>
            <a:ext uri="{FF2B5EF4-FFF2-40B4-BE49-F238E27FC236}">
              <a16:creationId xmlns:a16="http://schemas.microsoft.com/office/drawing/2014/main" id="{00000000-0008-0000-0600-00004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4" name="Line 14">
          <a:extLst>
            <a:ext uri="{FF2B5EF4-FFF2-40B4-BE49-F238E27FC236}">
              <a16:creationId xmlns:a16="http://schemas.microsoft.com/office/drawing/2014/main" id="{00000000-0008-0000-0600-00004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5" name="Line 15">
          <a:extLst>
            <a:ext uri="{FF2B5EF4-FFF2-40B4-BE49-F238E27FC236}">
              <a16:creationId xmlns:a16="http://schemas.microsoft.com/office/drawing/2014/main" id="{00000000-0008-0000-0600-00004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6" name="Line 16">
          <a:extLst>
            <a:ext uri="{FF2B5EF4-FFF2-40B4-BE49-F238E27FC236}">
              <a16:creationId xmlns:a16="http://schemas.microsoft.com/office/drawing/2014/main" id="{00000000-0008-0000-0600-00004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7" name="Line 17">
          <a:extLst>
            <a:ext uri="{FF2B5EF4-FFF2-40B4-BE49-F238E27FC236}">
              <a16:creationId xmlns:a16="http://schemas.microsoft.com/office/drawing/2014/main" id="{00000000-0008-0000-0600-00004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8" name="Line 18">
          <a:extLst>
            <a:ext uri="{FF2B5EF4-FFF2-40B4-BE49-F238E27FC236}">
              <a16:creationId xmlns:a16="http://schemas.microsoft.com/office/drawing/2014/main" id="{00000000-0008-0000-0600-00004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9" name="Line 19">
          <a:extLst>
            <a:ext uri="{FF2B5EF4-FFF2-40B4-BE49-F238E27FC236}">
              <a16:creationId xmlns:a16="http://schemas.microsoft.com/office/drawing/2014/main" id="{00000000-0008-0000-0600-00004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0" name="Line 20">
          <a:extLst>
            <a:ext uri="{FF2B5EF4-FFF2-40B4-BE49-F238E27FC236}">
              <a16:creationId xmlns:a16="http://schemas.microsoft.com/office/drawing/2014/main" id="{00000000-0008-0000-0600-00005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1" name="Line 21">
          <a:extLst>
            <a:ext uri="{FF2B5EF4-FFF2-40B4-BE49-F238E27FC236}">
              <a16:creationId xmlns:a16="http://schemas.microsoft.com/office/drawing/2014/main" id="{00000000-0008-0000-0600-00005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2" name="Line 22">
          <a:extLst>
            <a:ext uri="{FF2B5EF4-FFF2-40B4-BE49-F238E27FC236}">
              <a16:creationId xmlns:a16="http://schemas.microsoft.com/office/drawing/2014/main" id="{00000000-0008-0000-0600-00005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3" name="Line 23">
          <a:extLst>
            <a:ext uri="{FF2B5EF4-FFF2-40B4-BE49-F238E27FC236}">
              <a16:creationId xmlns:a16="http://schemas.microsoft.com/office/drawing/2014/main" id="{00000000-0008-0000-0600-00005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4" name="Line 24">
          <a:extLst>
            <a:ext uri="{FF2B5EF4-FFF2-40B4-BE49-F238E27FC236}">
              <a16:creationId xmlns:a16="http://schemas.microsoft.com/office/drawing/2014/main" id="{00000000-0008-0000-0600-00005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5" name="Line 25">
          <a:extLst>
            <a:ext uri="{FF2B5EF4-FFF2-40B4-BE49-F238E27FC236}">
              <a16:creationId xmlns:a16="http://schemas.microsoft.com/office/drawing/2014/main" id="{00000000-0008-0000-0600-00005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6" name="Line 26">
          <a:extLst>
            <a:ext uri="{FF2B5EF4-FFF2-40B4-BE49-F238E27FC236}">
              <a16:creationId xmlns:a16="http://schemas.microsoft.com/office/drawing/2014/main" id="{00000000-0008-0000-0600-00005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7" name="Line 27">
          <a:extLst>
            <a:ext uri="{FF2B5EF4-FFF2-40B4-BE49-F238E27FC236}">
              <a16:creationId xmlns:a16="http://schemas.microsoft.com/office/drawing/2014/main" id="{00000000-0008-0000-0600-00005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8" name="Line 28">
          <a:extLst>
            <a:ext uri="{FF2B5EF4-FFF2-40B4-BE49-F238E27FC236}">
              <a16:creationId xmlns:a16="http://schemas.microsoft.com/office/drawing/2014/main" id="{00000000-0008-0000-0600-00005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9" name="Line 29">
          <a:extLst>
            <a:ext uri="{FF2B5EF4-FFF2-40B4-BE49-F238E27FC236}">
              <a16:creationId xmlns:a16="http://schemas.microsoft.com/office/drawing/2014/main" id="{00000000-0008-0000-0600-00005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30">
          <a:extLst>
            <a:ext uri="{FF2B5EF4-FFF2-40B4-BE49-F238E27FC236}">
              <a16:creationId xmlns:a16="http://schemas.microsoft.com/office/drawing/2014/main" id="{00000000-0008-0000-0600-00005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1">
          <a:extLst>
            <a:ext uri="{FF2B5EF4-FFF2-40B4-BE49-F238E27FC236}">
              <a16:creationId xmlns:a16="http://schemas.microsoft.com/office/drawing/2014/main" id="{00000000-0008-0000-0600-00005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2676071</xdr:colOff>
      <xdr:row>2</xdr:row>
      <xdr:rowOff>136071</xdr:rowOff>
    </xdr:from>
    <xdr:to>
      <xdr:col>14</xdr:col>
      <xdr:colOff>736600</xdr:colOff>
      <xdr:row>4</xdr:row>
      <xdr:rowOff>272142</xdr:rowOff>
    </xdr:to>
    <xdr:sp macro="" textlink="">
      <xdr:nvSpPr>
        <xdr:cNvPr id="92" name="Text Box 35">
          <a:extLst>
            <a:ext uri="{FF2B5EF4-FFF2-40B4-BE49-F238E27FC236}">
              <a16:creationId xmlns:a16="http://schemas.microsoft.com/office/drawing/2014/main" id="{00000000-0008-0000-0600-00005C000000}"/>
            </a:ext>
          </a:extLst>
        </xdr:cNvPr>
        <xdr:cNvSpPr txBox="1">
          <a:spLocks noChangeArrowheads="1"/>
        </xdr:cNvSpPr>
      </xdr:nvSpPr>
      <xdr:spPr bwMode="auto">
        <a:xfrm>
          <a:off x="11185071" y="758371"/>
          <a:ext cx="733879" cy="834571"/>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227505</xdr:rowOff>
    </xdr:from>
    <xdr:to>
      <xdr:col>13</xdr:col>
      <xdr:colOff>2558142</xdr:colOff>
      <xdr:row>5</xdr:row>
      <xdr:rowOff>33294</xdr:rowOff>
    </xdr:to>
    <xdr:sp macro="" textlink="">
      <xdr:nvSpPr>
        <xdr:cNvPr id="93" name="Text Box 60">
          <a:extLst>
            <a:ext uri="{FF2B5EF4-FFF2-40B4-BE49-F238E27FC236}">
              <a16:creationId xmlns:a16="http://schemas.microsoft.com/office/drawing/2014/main" id="{00000000-0008-0000-0600-00005D000000}"/>
            </a:ext>
          </a:extLst>
        </xdr:cNvPr>
        <xdr:cNvSpPr txBox="1">
          <a:spLocks noChangeArrowheads="1"/>
        </xdr:cNvSpPr>
      </xdr:nvSpPr>
      <xdr:spPr bwMode="auto">
        <a:xfrm>
          <a:off x="3495702" y="541270"/>
          <a:ext cx="8374528" cy="11617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でコロン（ </a:t>
          </a:r>
          <a:r>
            <a:rPr lang="en-US" altLang="ja-JP" sz="1050" b="0" i="0">
              <a:solidFill>
                <a:srgbClr val="FF0000"/>
              </a:solidFill>
              <a:effectLst/>
              <a:latin typeface="+mn-lt"/>
              <a:ea typeface="+mn-ea"/>
              <a:cs typeface="+mn-cs"/>
            </a:rPr>
            <a:t>: </a:t>
          </a:r>
          <a:r>
            <a:rPr lang="ja-JP" altLang="en-US" sz="1050" b="0" i="0">
              <a:solidFill>
                <a:srgbClr val="FF0000"/>
              </a:solidFill>
              <a:effectLst/>
              <a:latin typeface="+mn-lt"/>
              <a:ea typeface="+mn-ea"/>
              <a:cs typeface="+mn-cs"/>
            </a:rPr>
            <a:t>）を使って入力して下さい（例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en-US" altLang="ja-JP" sz="1050" b="0" i="0">
            <a:solidFill>
              <a:srgbClr val="FF0000"/>
            </a:solidFill>
            <a:effectLst/>
            <a:latin typeface="+mn-lt"/>
            <a:ea typeface="+mn-ea"/>
            <a:cs typeface="+mn-cs"/>
          </a:endParaRPr>
        </a:p>
        <a:p>
          <a:pPr algn="l" rtl="0">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4480</xdr:colOff>
      <xdr:row>5</xdr:row>
      <xdr:rowOff>12167</xdr:rowOff>
    </xdr:from>
    <xdr:to>
      <xdr:col>13</xdr:col>
      <xdr:colOff>791882</xdr:colOff>
      <xdr:row>5</xdr:row>
      <xdr:rowOff>283349</xdr:rowOff>
    </xdr:to>
    <xdr:sp macro="" textlink="">
      <xdr:nvSpPr>
        <xdr:cNvPr id="94" name="正方形/長方形 93">
          <a:extLst>
            <a:ext uri="{FF2B5EF4-FFF2-40B4-BE49-F238E27FC236}">
              <a16:creationId xmlns:a16="http://schemas.microsoft.com/office/drawing/2014/main" id="{00000000-0008-0000-0600-00005E000000}"/>
            </a:ext>
          </a:extLst>
        </xdr:cNvPr>
        <xdr:cNvSpPr/>
      </xdr:nvSpPr>
      <xdr:spPr>
        <a:xfrm>
          <a:off x="4834215" y="1681843"/>
          <a:ext cx="5269755" cy="27118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7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7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7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7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7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7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7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7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7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7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7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7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7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7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7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7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7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7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7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7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7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7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7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7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7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7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7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326571</xdr:rowOff>
    </xdr:to>
    <xdr:sp macro="" textlink="">
      <xdr:nvSpPr>
        <xdr:cNvPr id="30" name="Text Box 35">
          <a:extLst>
            <a:ext uri="{FF2B5EF4-FFF2-40B4-BE49-F238E27FC236}">
              <a16:creationId xmlns:a16="http://schemas.microsoft.com/office/drawing/2014/main" id="{00000000-0008-0000-0700-00001E000000}"/>
            </a:ext>
          </a:extLst>
        </xdr:cNvPr>
        <xdr:cNvSpPr txBox="1">
          <a:spLocks noChangeArrowheads="1"/>
        </xdr:cNvSpPr>
      </xdr:nvSpPr>
      <xdr:spPr bwMode="auto">
        <a:xfrm>
          <a:off x="10697481" y="654957"/>
          <a:ext cx="761548" cy="996043"/>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92" name="Line 1">
          <a:extLst>
            <a:ext uri="{FF2B5EF4-FFF2-40B4-BE49-F238E27FC236}">
              <a16:creationId xmlns:a16="http://schemas.microsoft.com/office/drawing/2014/main" id="{00000000-0008-0000-0700-00005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3" name="Line 3">
          <a:extLst>
            <a:ext uri="{FF2B5EF4-FFF2-40B4-BE49-F238E27FC236}">
              <a16:creationId xmlns:a16="http://schemas.microsoft.com/office/drawing/2014/main" id="{00000000-0008-0000-0700-00005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4" name="Line 4">
          <a:extLst>
            <a:ext uri="{FF2B5EF4-FFF2-40B4-BE49-F238E27FC236}">
              <a16:creationId xmlns:a16="http://schemas.microsoft.com/office/drawing/2014/main" id="{00000000-0008-0000-0700-00005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5" name="Line 5">
          <a:extLst>
            <a:ext uri="{FF2B5EF4-FFF2-40B4-BE49-F238E27FC236}">
              <a16:creationId xmlns:a16="http://schemas.microsoft.com/office/drawing/2014/main" id="{00000000-0008-0000-0700-00005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6" name="Line 8">
          <a:extLst>
            <a:ext uri="{FF2B5EF4-FFF2-40B4-BE49-F238E27FC236}">
              <a16:creationId xmlns:a16="http://schemas.microsoft.com/office/drawing/2014/main" id="{00000000-0008-0000-0700-00006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7" name="Line 9">
          <a:extLst>
            <a:ext uri="{FF2B5EF4-FFF2-40B4-BE49-F238E27FC236}">
              <a16:creationId xmlns:a16="http://schemas.microsoft.com/office/drawing/2014/main" id="{00000000-0008-0000-0700-00006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8" name="Line 10">
          <a:extLst>
            <a:ext uri="{FF2B5EF4-FFF2-40B4-BE49-F238E27FC236}">
              <a16:creationId xmlns:a16="http://schemas.microsoft.com/office/drawing/2014/main" id="{00000000-0008-0000-0700-00006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9" name="Line 11">
          <a:extLst>
            <a:ext uri="{FF2B5EF4-FFF2-40B4-BE49-F238E27FC236}">
              <a16:creationId xmlns:a16="http://schemas.microsoft.com/office/drawing/2014/main" id="{00000000-0008-0000-0700-00006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0" name="Line 12">
          <a:extLst>
            <a:ext uri="{FF2B5EF4-FFF2-40B4-BE49-F238E27FC236}">
              <a16:creationId xmlns:a16="http://schemas.microsoft.com/office/drawing/2014/main" id="{00000000-0008-0000-0700-00006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1" name="Line 13">
          <a:extLst>
            <a:ext uri="{FF2B5EF4-FFF2-40B4-BE49-F238E27FC236}">
              <a16:creationId xmlns:a16="http://schemas.microsoft.com/office/drawing/2014/main" id="{00000000-0008-0000-0700-00006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2" name="Line 14">
          <a:extLst>
            <a:ext uri="{FF2B5EF4-FFF2-40B4-BE49-F238E27FC236}">
              <a16:creationId xmlns:a16="http://schemas.microsoft.com/office/drawing/2014/main" id="{00000000-0008-0000-0700-00006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3" name="Line 15">
          <a:extLst>
            <a:ext uri="{FF2B5EF4-FFF2-40B4-BE49-F238E27FC236}">
              <a16:creationId xmlns:a16="http://schemas.microsoft.com/office/drawing/2014/main" id="{00000000-0008-0000-0700-00006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4" name="Line 16">
          <a:extLst>
            <a:ext uri="{FF2B5EF4-FFF2-40B4-BE49-F238E27FC236}">
              <a16:creationId xmlns:a16="http://schemas.microsoft.com/office/drawing/2014/main" id="{00000000-0008-0000-0700-00006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5" name="Line 17">
          <a:extLst>
            <a:ext uri="{FF2B5EF4-FFF2-40B4-BE49-F238E27FC236}">
              <a16:creationId xmlns:a16="http://schemas.microsoft.com/office/drawing/2014/main" id="{00000000-0008-0000-0700-00006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6" name="Line 18">
          <a:extLst>
            <a:ext uri="{FF2B5EF4-FFF2-40B4-BE49-F238E27FC236}">
              <a16:creationId xmlns:a16="http://schemas.microsoft.com/office/drawing/2014/main" id="{00000000-0008-0000-0700-00006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7" name="Line 19">
          <a:extLst>
            <a:ext uri="{FF2B5EF4-FFF2-40B4-BE49-F238E27FC236}">
              <a16:creationId xmlns:a16="http://schemas.microsoft.com/office/drawing/2014/main" id="{00000000-0008-0000-0700-00006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8" name="Line 20">
          <a:extLst>
            <a:ext uri="{FF2B5EF4-FFF2-40B4-BE49-F238E27FC236}">
              <a16:creationId xmlns:a16="http://schemas.microsoft.com/office/drawing/2014/main" id="{00000000-0008-0000-0700-00006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9" name="Line 21">
          <a:extLst>
            <a:ext uri="{FF2B5EF4-FFF2-40B4-BE49-F238E27FC236}">
              <a16:creationId xmlns:a16="http://schemas.microsoft.com/office/drawing/2014/main" id="{00000000-0008-0000-0700-00006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0" name="Line 22">
          <a:extLst>
            <a:ext uri="{FF2B5EF4-FFF2-40B4-BE49-F238E27FC236}">
              <a16:creationId xmlns:a16="http://schemas.microsoft.com/office/drawing/2014/main" id="{00000000-0008-0000-0700-00006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1" name="Line 23">
          <a:extLst>
            <a:ext uri="{FF2B5EF4-FFF2-40B4-BE49-F238E27FC236}">
              <a16:creationId xmlns:a16="http://schemas.microsoft.com/office/drawing/2014/main" id="{00000000-0008-0000-0700-00006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2" name="Line 24">
          <a:extLst>
            <a:ext uri="{FF2B5EF4-FFF2-40B4-BE49-F238E27FC236}">
              <a16:creationId xmlns:a16="http://schemas.microsoft.com/office/drawing/2014/main" id="{00000000-0008-0000-0700-00007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3" name="Line 25">
          <a:extLst>
            <a:ext uri="{FF2B5EF4-FFF2-40B4-BE49-F238E27FC236}">
              <a16:creationId xmlns:a16="http://schemas.microsoft.com/office/drawing/2014/main" id="{00000000-0008-0000-0700-00007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4" name="Line 26">
          <a:extLst>
            <a:ext uri="{FF2B5EF4-FFF2-40B4-BE49-F238E27FC236}">
              <a16:creationId xmlns:a16="http://schemas.microsoft.com/office/drawing/2014/main" id="{00000000-0008-0000-0700-00007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5" name="Line 27">
          <a:extLst>
            <a:ext uri="{FF2B5EF4-FFF2-40B4-BE49-F238E27FC236}">
              <a16:creationId xmlns:a16="http://schemas.microsoft.com/office/drawing/2014/main" id="{00000000-0008-0000-0700-00007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6" name="Line 28">
          <a:extLst>
            <a:ext uri="{FF2B5EF4-FFF2-40B4-BE49-F238E27FC236}">
              <a16:creationId xmlns:a16="http://schemas.microsoft.com/office/drawing/2014/main" id="{00000000-0008-0000-0700-00007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7" name="Line 29">
          <a:extLst>
            <a:ext uri="{FF2B5EF4-FFF2-40B4-BE49-F238E27FC236}">
              <a16:creationId xmlns:a16="http://schemas.microsoft.com/office/drawing/2014/main" id="{00000000-0008-0000-0700-00007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8" name="Line 30">
          <a:extLst>
            <a:ext uri="{FF2B5EF4-FFF2-40B4-BE49-F238E27FC236}">
              <a16:creationId xmlns:a16="http://schemas.microsoft.com/office/drawing/2014/main" id="{00000000-0008-0000-0700-00007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9" name="Line 31">
          <a:extLst>
            <a:ext uri="{FF2B5EF4-FFF2-40B4-BE49-F238E27FC236}">
              <a16:creationId xmlns:a16="http://schemas.microsoft.com/office/drawing/2014/main" id="{00000000-0008-0000-0700-00007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120" name="Text Box 35">
          <a:extLst>
            <a:ext uri="{FF2B5EF4-FFF2-40B4-BE49-F238E27FC236}">
              <a16:creationId xmlns:a16="http://schemas.microsoft.com/office/drawing/2014/main" id="{00000000-0008-0000-0700-000078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121" name="Text Box 60">
          <a:extLst>
            <a:ext uri="{FF2B5EF4-FFF2-40B4-BE49-F238E27FC236}">
              <a16:creationId xmlns:a16="http://schemas.microsoft.com/office/drawing/2014/main" id="{00000000-0008-0000-0700-000079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7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7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7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7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7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7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7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7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7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7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7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7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7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7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7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7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7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7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7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7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7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7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7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7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7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7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7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7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326571</xdr:rowOff>
    </xdr:to>
    <xdr:sp macro="" textlink="">
      <xdr:nvSpPr>
        <xdr:cNvPr id="90" name="Text Box 35">
          <a:extLst>
            <a:ext uri="{FF2B5EF4-FFF2-40B4-BE49-F238E27FC236}">
              <a16:creationId xmlns:a16="http://schemas.microsoft.com/office/drawing/2014/main" id="{00000000-0008-0000-0700-00005A000000}"/>
            </a:ext>
          </a:extLst>
        </xdr:cNvPr>
        <xdr:cNvSpPr txBox="1">
          <a:spLocks noChangeArrowheads="1"/>
        </xdr:cNvSpPr>
      </xdr:nvSpPr>
      <xdr:spPr bwMode="auto">
        <a:xfrm>
          <a:off x="5749924" y="660400"/>
          <a:ext cx="200026" cy="986971"/>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122" name="Line 1">
          <a:extLst>
            <a:ext uri="{FF2B5EF4-FFF2-40B4-BE49-F238E27FC236}">
              <a16:creationId xmlns:a16="http://schemas.microsoft.com/office/drawing/2014/main" id="{00000000-0008-0000-0700-00007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3" name="Line 3">
          <a:extLst>
            <a:ext uri="{FF2B5EF4-FFF2-40B4-BE49-F238E27FC236}">
              <a16:creationId xmlns:a16="http://schemas.microsoft.com/office/drawing/2014/main" id="{00000000-0008-0000-0700-00007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4" name="Line 4">
          <a:extLst>
            <a:ext uri="{FF2B5EF4-FFF2-40B4-BE49-F238E27FC236}">
              <a16:creationId xmlns:a16="http://schemas.microsoft.com/office/drawing/2014/main" id="{00000000-0008-0000-0700-00007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5" name="Line 5">
          <a:extLst>
            <a:ext uri="{FF2B5EF4-FFF2-40B4-BE49-F238E27FC236}">
              <a16:creationId xmlns:a16="http://schemas.microsoft.com/office/drawing/2014/main" id="{00000000-0008-0000-0700-00007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6" name="Line 8">
          <a:extLst>
            <a:ext uri="{FF2B5EF4-FFF2-40B4-BE49-F238E27FC236}">
              <a16:creationId xmlns:a16="http://schemas.microsoft.com/office/drawing/2014/main" id="{00000000-0008-0000-0700-00007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7" name="Line 9">
          <a:extLst>
            <a:ext uri="{FF2B5EF4-FFF2-40B4-BE49-F238E27FC236}">
              <a16:creationId xmlns:a16="http://schemas.microsoft.com/office/drawing/2014/main" id="{00000000-0008-0000-0700-00007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8" name="Line 10">
          <a:extLst>
            <a:ext uri="{FF2B5EF4-FFF2-40B4-BE49-F238E27FC236}">
              <a16:creationId xmlns:a16="http://schemas.microsoft.com/office/drawing/2014/main" id="{00000000-0008-0000-0700-00008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9" name="Line 11">
          <a:extLst>
            <a:ext uri="{FF2B5EF4-FFF2-40B4-BE49-F238E27FC236}">
              <a16:creationId xmlns:a16="http://schemas.microsoft.com/office/drawing/2014/main" id="{00000000-0008-0000-0700-00008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0" name="Line 12">
          <a:extLst>
            <a:ext uri="{FF2B5EF4-FFF2-40B4-BE49-F238E27FC236}">
              <a16:creationId xmlns:a16="http://schemas.microsoft.com/office/drawing/2014/main" id="{00000000-0008-0000-0700-00008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1" name="Line 13">
          <a:extLst>
            <a:ext uri="{FF2B5EF4-FFF2-40B4-BE49-F238E27FC236}">
              <a16:creationId xmlns:a16="http://schemas.microsoft.com/office/drawing/2014/main" id="{00000000-0008-0000-0700-00008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2" name="Line 14">
          <a:extLst>
            <a:ext uri="{FF2B5EF4-FFF2-40B4-BE49-F238E27FC236}">
              <a16:creationId xmlns:a16="http://schemas.microsoft.com/office/drawing/2014/main" id="{00000000-0008-0000-0700-00008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3" name="Line 15">
          <a:extLst>
            <a:ext uri="{FF2B5EF4-FFF2-40B4-BE49-F238E27FC236}">
              <a16:creationId xmlns:a16="http://schemas.microsoft.com/office/drawing/2014/main" id="{00000000-0008-0000-0700-00008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4" name="Line 16">
          <a:extLst>
            <a:ext uri="{FF2B5EF4-FFF2-40B4-BE49-F238E27FC236}">
              <a16:creationId xmlns:a16="http://schemas.microsoft.com/office/drawing/2014/main" id="{00000000-0008-0000-0700-00008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5" name="Line 17">
          <a:extLst>
            <a:ext uri="{FF2B5EF4-FFF2-40B4-BE49-F238E27FC236}">
              <a16:creationId xmlns:a16="http://schemas.microsoft.com/office/drawing/2014/main" id="{00000000-0008-0000-0700-00008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6" name="Line 18">
          <a:extLst>
            <a:ext uri="{FF2B5EF4-FFF2-40B4-BE49-F238E27FC236}">
              <a16:creationId xmlns:a16="http://schemas.microsoft.com/office/drawing/2014/main" id="{00000000-0008-0000-0700-00008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7" name="Line 19">
          <a:extLst>
            <a:ext uri="{FF2B5EF4-FFF2-40B4-BE49-F238E27FC236}">
              <a16:creationId xmlns:a16="http://schemas.microsoft.com/office/drawing/2014/main" id="{00000000-0008-0000-0700-00008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8" name="Line 20">
          <a:extLst>
            <a:ext uri="{FF2B5EF4-FFF2-40B4-BE49-F238E27FC236}">
              <a16:creationId xmlns:a16="http://schemas.microsoft.com/office/drawing/2014/main" id="{00000000-0008-0000-0700-00008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9" name="Line 21">
          <a:extLst>
            <a:ext uri="{FF2B5EF4-FFF2-40B4-BE49-F238E27FC236}">
              <a16:creationId xmlns:a16="http://schemas.microsoft.com/office/drawing/2014/main" id="{00000000-0008-0000-0700-00008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0" name="Line 22">
          <a:extLst>
            <a:ext uri="{FF2B5EF4-FFF2-40B4-BE49-F238E27FC236}">
              <a16:creationId xmlns:a16="http://schemas.microsoft.com/office/drawing/2014/main" id="{00000000-0008-0000-0700-00008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1" name="Line 23">
          <a:extLst>
            <a:ext uri="{FF2B5EF4-FFF2-40B4-BE49-F238E27FC236}">
              <a16:creationId xmlns:a16="http://schemas.microsoft.com/office/drawing/2014/main" id="{00000000-0008-0000-0700-00008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2" name="Line 24">
          <a:extLst>
            <a:ext uri="{FF2B5EF4-FFF2-40B4-BE49-F238E27FC236}">
              <a16:creationId xmlns:a16="http://schemas.microsoft.com/office/drawing/2014/main" id="{00000000-0008-0000-0700-00008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3" name="Line 25">
          <a:extLst>
            <a:ext uri="{FF2B5EF4-FFF2-40B4-BE49-F238E27FC236}">
              <a16:creationId xmlns:a16="http://schemas.microsoft.com/office/drawing/2014/main" id="{00000000-0008-0000-0700-00008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4" name="Line 26">
          <a:extLst>
            <a:ext uri="{FF2B5EF4-FFF2-40B4-BE49-F238E27FC236}">
              <a16:creationId xmlns:a16="http://schemas.microsoft.com/office/drawing/2014/main" id="{00000000-0008-0000-0700-00009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5" name="Line 27">
          <a:extLst>
            <a:ext uri="{FF2B5EF4-FFF2-40B4-BE49-F238E27FC236}">
              <a16:creationId xmlns:a16="http://schemas.microsoft.com/office/drawing/2014/main" id="{00000000-0008-0000-0700-00009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6" name="Line 28">
          <a:extLst>
            <a:ext uri="{FF2B5EF4-FFF2-40B4-BE49-F238E27FC236}">
              <a16:creationId xmlns:a16="http://schemas.microsoft.com/office/drawing/2014/main" id="{00000000-0008-0000-0700-00009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7" name="Line 29">
          <a:extLst>
            <a:ext uri="{FF2B5EF4-FFF2-40B4-BE49-F238E27FC236}">
              <a16:creationId xmlns:a16="http://schemas.microsoft.com/office/drawing/2014/main" id="{00000000-0008-0000-0700-00009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8" name="Line 30">
          <a:extLst>
            <a:ext uri="{FF2B5EF4-FFF2-40B4-BE49-F238E27FC236}">
              <a16:creationId xmlns:a16="http://schemas.microsoft.com/office/drawing/2014/main" id="{00000000-0008-0000-0700-00009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9" name="Line 31">
          <a:extLst>
            <a:ext uri="{FF2B5EF4-FFF2-40B4-BE49-F238E27FC236}">
              <a16:creationId xmlns:a16="http://schemas.microsoft.com/office/drawing/2014/main" id="{00000000-0008-0000-0700-00009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2576286</xdr:colOff>
      <xdr:row>2</xdr:row>
      <xdr:rowOff>154214</xdr:rowOff>
    </xdr:from>
    <xdr:to>
      <xdr:col>14</xdr:col>
      <xdr:colOff>727528</xdr:colOff>
      <xdr:row>4</xdr:row>
      <xdr:rowOff>326570</xdr:rowOff>
    </xdr:to>
    <xdr:sp macro="" textlink="">
      <xdr:nvSpPr>
        <xdr:cNvPr id="150" name="Text Box 35">
          <a:extLst>
            <a:ext uri="{FF2B5EF4-FFF2-40B4-BE49-F238E27FC236}">
              <a16:creationId xmlns:a16="http://schemas.microsoft.com/office/drawing/2014/main" id="{00000000-0008-0000-0700-000096000000}"/>
            </a:ext>
          </a:extLst>
        </xdr:cNvPr>
        <xdr:cNvSpPr txBox="1">
          <a:spLocks noChangeArrowheads="1"/>
        </xdr:cNvSpPr>
      </xdr:nvSpPr>
      <xdr:spPr bwMode="auto">
        <a:xfrm>
          <a:off x="110154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72570</xdr:colOff>
      <xdr:row>1</xdr:row>
      <xdr:rowOff>281935</xdr:rowOff>
    </xdr:from>
    <xdr:to>
      <xdr:col>13</xdr:col>
      <xdr:colOff>2485570</xdr:colOff>
      <xdr:row>5</xdr:row>
      <xdr:rowOff>87724</xdr:rowOff>
    </xdr:to>
    <xdr:sp macro="" textlink="">
      <xdr:nvSpPr>
        <xdr:cNvPr id="151" name="Text Box 60">
          <a:extLst>
            <a:ext uri="{FF2B5EF4-FFF2-40B4-BE49-F238E27FC236}">
              <a16:creationId xmlns:a16="http://schemas.microsoft.com/office/drawing/2014/main" id="{00000000-0008-0000-0700-000097000000}"/>
            </a:ext>
          </a:extLst>
        </xdr:cNvPr>
        <xdr:cNvSpPr txBox="1">
          <a:spLocks noChangeArrowheads="1"/>
        </xdr:cNvSpPr>
      </xdr:nvSpPr>
      <xdr:spPr bwMode="auto">
        <a:xfrm>
          <a:off x="3184070" y="593085"/>
          <a:ext cx="7740650"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0"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907</xdr:colOff>
      <xdr:row>5</xdr:row>
      <xdr:rowOff>10672</xdr:rowOff>
    </xdr:from>
    <xdr:to>
      <xdr:col>13</xdr:col>
      <xdr:colOff>1207407</xdr:colOff>
      <xdr:row>6</xdr:row>
      <xdr:rowOff>3202</xdr:rowOff>
    </xdr:to>
    <xdr:sp macro="" textlink="">
      <xdr:nvSpPr>
        <xdr:cNvPr id="152" name="正方形/長方形 151">
          <a:extLst>
            <a:ext uri="{FF2B5EF4-FFF2-40B4-BE49-F238E27FC236}">
              <a16:creationId xmlns:a16="http://schemas.microsoft.com/office/drawing/2014/main" id="{00000000-0008-0000-0700-000098000000}"/>
            </a:ext>
          </a:extLst>
        </xdr:cNvPr>
        <xdr:cNvSpPr/>
      </xdr:nvSpPr>
      <xdr:spPr>
        <a:xfrm>
          <a:off x="4864260" y="1680348"/>
          <a:ext cx="5531971" cy="283883"/>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8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8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8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8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8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8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8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8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8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8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8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8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8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8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8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8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8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8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8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8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8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8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8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8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8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8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8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8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30" name="Text Box 35">
          <a:extLst>
            <a:ext uri="{FF2B5EF4-FFF2-40B4-BE49-F238E27FC236}">
              <a16:creationId xmlns:a16="http://schemas.microsoft.com/office/drawing/2014/main" id="{00000000-0008-0000-0800-00001E000000}"/>
            </a:ext>
          </a:extLst>
        </xdr:cNvPr>
        <xdr:cNvSpPr txBox="1">
          <a:spLocks noChangeArrowheads="1"/>
        </xdr:cNvSpPr>
      </xdr:nvSpPr>
      <xdr:spPr bwMode="auto">
        <a:xfrm>
          <a:off x="10697481" y="654958"/>
          <a:ext cx="761548" cy="98697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8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8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8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8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8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8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8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8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8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8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8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8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8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8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8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8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8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8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8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8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8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8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8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8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8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8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8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8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8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8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8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8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8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8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8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8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8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8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8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8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8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8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8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8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8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8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8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8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8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8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8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8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8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8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8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8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8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8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90" name="Text Box 35">
          <a:extLst>
            <a:ext uri="{FF2B5EF4-FFF2-40B4-BE49-F238E27FC236}">
              <a16:creationId xmlns:a16="http://schemas.microsoft.com/office/drawing/2014/main" id="{00000000-0008-0000-0800-00005A000000}"/>
            </a:ext>
          </a:extLst>
        </xdr:cNvPr>
        <xdr:cNvSpPr txBox="1">
          <a:spLocks noChangeArrowheads="1"/>
        </xdr:cNvSpPr>
      </xdr:nvSpPr>
      <xdr:spPr bwMode="auto">
        <a:xfrm>
          <a:off x="5749924" y="660401"/>
          <a:ext cx="200026"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8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8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8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8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8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8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8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8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8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8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8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8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8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8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8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8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8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8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8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8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8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8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8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8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8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8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8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8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163286</xdr:colOff>
      <xdr:row>1</xdr:row>
      <xdr:rowOff>227507</xdr:rowOff>
    </xdr:from>
    <xdr:to>
      <xdr:col>13</xdr:col>
      <xdr:colOff>5225143</xdr:colOff>
      <xdr:row>5</xdr:row>
      <xdr:rowOff>33296</xdr:rowOff>
    </xdr:to>
    <xdr:sp macro="" textlink="">
      <xdr:nvSpPr>
        <xdr:cNvPr id="119" name="Text Box 60">
          <a:extLst>
            <a:ext uri="{FF2B5EF4-FFF2-40B4-BE49-F238E27FC236}">
              <a16:creationId xmlns:a16="http://schemas.microsoft.com/office/drawing/2014/main" id="{00000000-0008-0000-0800-000077000000}"/>
            </a:ext>
          </a:extLst>
        </xdr:cNvPr>
        <xdr:cNvSpPr txBox="1">
          <a:spLocks noChangeArrowheads="1"/>
        </xdr:cNvSpPr>
      </xdr:nvSpPr>
      <xdr:spPr bwMode="auto">
        <a:xfrm>
          <a:off x="3274786" y="538657"/>
          <a:ext cx="793205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8</xdr:col>
      <xdr:colOff>499461</xdr:colOff>
      <xdr:row>4</xdr:row>
      <xdr:rowOff>341512</xdr:rowOff>
    </xdr:from>
    <xdr:to>
      <xdr:col>13</xdr:col>
      <xdr:colOff>973309</xdr:colOff>
      <xdr:row>6</xdr:row>
      <xdr:rowOff>4803</xdr:rowOff>
    </xdr:to>
    <xdr:sp macro="" textlink="">
      <xdr:nvSpPr>
        <xdr:cNvPr id="120" name="正方形/長方形 119">
          <a:extLst>
            <a:ext uri="{FF2B5EF4-FFF2-40B4-BE49-F238E27FC236}">
              <a16:creationId xmlns:a16="http://schemas.microsoft.com/office/drawing/2014/main" id="{00000000-0008-0000-0800-000078000000}"/>
            </a:ext>
          </a:extLst>
        </xdr:cNvPr>
        <xdr:cNvSpPr/>
      </xdr:nvSpPr>
      <xdr:spPr>
        <a:xfrm>
          <a:off x="4858549" y="1663806"/>
          <a:ext cx="5303584" cy="302026"/>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800-000079000000}"/>
            </a:ext>
          </a:extLst>
        </xdr:cNvPr>
        <xdr:cNvSpPr txBox="1">
          <a:spLocks noChangeArrowheads="1"/>
        </xdr:cNvSpPr>
      </xdr:nvSpPr>
      <xdr:spPr bwMode="auto">
        <a:xfrm>
          <a:off x="110154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9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9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9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9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9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9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9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9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9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9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9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9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9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9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9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9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9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9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9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9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9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9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9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9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9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9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9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290285</xdr:rowOff>
    </xdr:to>
    <xdr:sp macro="" textlink="">
      <xdr:nvSpPr>
        <xdr:cNvPr id="30" name="Text Box 35">
          <a:extLst>
            <a:ext uri="{FF2B5EF4-FFF2-40B4-BE49-F238E27FC236}">
              <a16:creationId xmlns:a16="http://schemas.microsoft.com/office/drawing/2014/main" id="{00000000-0008-0000-0900-00001E000000}"/>
            </a:ext>
          </a:extLst>
        </xdr:cNvPr>
        <xdr:cNvSpPr txBox="1">
          <a:spLocks noChangeArrowheads="1"/>
        </xdr:cNvSpPr>
      </xdr:nvSpPr>
      <xdr:spPr bwMode="auto">
        <a:xfrm>
          <a:off x="10697481" y="654957"/>
          <a:ext cx="761548" cy="95975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9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9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9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9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9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9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9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9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9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9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9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9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9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9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9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9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9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9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9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9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9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9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9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9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9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9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9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9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9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9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9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9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9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9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9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9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9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9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9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9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9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9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9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9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9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9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9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9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9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9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9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9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9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9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9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9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9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290285</xdr:rowOff>
    </xdr:to>
    <xdr:sp macro="" textlink="">
      <xdr:nvSpPr>
        <xdr:cNvPr id="90" name="Text Box 35">
          <a:extLst>
            <a:ext uri="{FF2B5EF4-FFF2-40B4-BE49-F238E27FC236}">
              <a16:creationId xmlns:a16="http://schemas.microsoft.com/office/drawing/2014/main" id="{00000000-0008-0000-0900-00005A000000}"/>
            </a:ext>
          </a:extLst>
        </xdr:cNvPr>
        <xdr:cNvSpPr txBox="1">
          <a:spLocks noChangeArrowheads="1"/>
        </xdr:cNvSpPr>
      </xdr:nvSpPr>
      <xdr:spPr bwMode="auto">
        <a:xfrm>
          <a:off x="5749924" y="660400"/>
          <a:ext cx="20002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9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9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9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9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9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9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9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9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9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9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9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9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9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9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9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9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9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9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9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9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9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9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9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9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9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9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9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9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90715</xdr:colOff>
      <xdr:row>1</xdr:row>
      <xdr:rowOff>218435</xdr:rowOff>
    </xdr:from>
    <xdr:to>
      <xdr:col>13</xdr:col>
      <xdr:colOff>5152572</xdr:colOff>
      <xdr:row>5</xdr:row>
      <xdr:rowOff>24224</xdr:rowOff>
    </xdr:to>
    <xdr:sp macro="" textlink="">
      <xdr:nvSpPr>
        <xdr:cNvPr id="119" name="Text Box 60">
          <a:extLst>
            <a:ext uri="{FF2B5EF4-FFF2-40B4-BE49-F238E27FC236}">
              <a16:creationId xmlns:a16="http://schemas.microsoft.com/office/drawing/2014/main" id="{00000000-0008-0000-0900-000077000000}"/>
            </a:ext>
          </a:extLst>
        </xdr:cNvPr>
        <xdr:cNvSpPr txBox="1">
          <a:spLocks noChangeArrowheads="1"/>
        </xdr:cNvSpPr>
      </xdr:nvSpPr>
      <xdr:spPr bwMode="auto">
        <a:xfrm>
          <a:off x="3202215" y="529585"/>
          <a:ext cx="800825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1601</xdr:colOff>
      <xdr:row>5</xdr:row>
      <xdr:rowOff>8004</xdr:rowOff>
    </xdr:from>
    <xdr:to>
      <xdr:col>13</xdr:col>
      <xdr:colOff>961571</xdr:colOff>
      <xdr:row>6</xdr:row>
      <xdr:rowOff>534</xdr:rowOff>
    </xdr:to>
    <xdr:sp macro="" textlink="">
      <xdr:nvSpPr>
        <xdr:cNvPr id="120" name="正方形/長方形 119">
          <a:extLst>
            <a:ext uri="{FF2B5EF4-FFF2-40B4-BE49-F238E27FC236}">
              <a16:creationId xmlns:a16="http://schemas.microsoft.com/office/drawing/2014/main" id="{00000000-0008-0000-0900-000078000000}"/>
            </a:ext>
          </a:extLst>
        </xdr:cNvPr>
        <xdr:cNvSpPr/>
      </xdr:nvSpPr>
      <xdr:spPr>
        <a:xfrm>
          <a:off x="4864954" y="1677680"/>
          <a:ext cx="5285441" cy="283883"/>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900-000079000000}"/>
            </a:ext>
          </a:extLst>
        </xdr:cNvPr>
        <xdr:cNvSpPr txBox="1">
          <a:spLocks noChangeArrowheads="1"/>
        </xdr:cNvSpPr>
      </xdr:nvSpPr>
      <xdr:spPr bwMode="auto">
        <a:xfrm>
          <a:off x="110154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A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A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A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A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A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A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A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A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A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A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A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A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A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A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A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A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A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A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A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A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A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A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A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A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A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A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A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308429</xdr:rowOff>
    </xdr:to>
    <xdr:sp macro="" textlink="">
      <xdr:nvSpPr>
        <xdr:cNvPr id="30" name="Text Box 35">
          <a:extLst>
            <a:ext uri="{FF2B5EF4-FFF2-40B4-BE49-F238E27FC236}">
              <a16:creationId xmlns:a16="http://schemas.microsoft.com/office/drawing/2014/main" id="{00000000-0008-0000-0A00-00001E000000}"/>
            </a:ext>
          </a:extLst>
        </xdr:cNvPr>
        <xdr:cNvSpPr txBox="1">
          <a:spLocks noChangeArrowheads="1"/>
        </xdr:cNvSpPr>
      </xdr:nvSpPr>
      <xdr:spPr bwMode="auto">
        <a:xfrm>
          <a:off x="10697481" y="654958"/>
          <a:ext cx="761548"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A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A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A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A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A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A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A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A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A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A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A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A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A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A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A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A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A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A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A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A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A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A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A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A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A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A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A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A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A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A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A00-00003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A00-00003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A00-00004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A00-00004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A00-00004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A00-00004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A00-00004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A00-00004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A00-00004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A00-00004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A00-00004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A00-00004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A00-00004A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A00-00004B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A00-00004C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A00-00004D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A00-00004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A00-00004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A00-00005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A00-00005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A00-00005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A00-00005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A00-00005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A00-00005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A00-00005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A00-00005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A00-00005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A00-00005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308429</xdr:rowOff>
    </xdr:to>
    <xdr:sp macro="" textlink="">
      <xdr:nvSpPr>
        <xdr:cNvPr id="90" name="Text Box 35">
          <a:extLst>
            <a:ext uri="{FF2B5EF4-FFF2-40B4-BE49-F238E27FC236}">
              <a16:creationId xmlns:a16="http://schemas.microsoft.com/office/drawing/2014/main" id="{00000000-0008-0000-0A00-00005A000000}"/>
            </a:ext>
          </a:extLst>
        </xdr:cNvPr>
        <xdr:cNvSpPr txBox="1">
          <a:spLocks noChangeArrowheads="1"/>
        </xdr:cNvSpPr>
      </xdr:nvSpPr>
      <xdr:spPr bwMode="auto">
        <a:xfrm>
          <a:off x="5819774" y="660401"/>
          <a:ext cx="200026" cy="968828"/>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A00-00005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A00-00005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A00-00005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A00-00005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A00-00005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A00-00006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A00-00006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A00-00006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A00-00006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A00-00006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A00-00006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A00-00006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A00-000067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A00-000068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A00-000069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A00-00006A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A00-00006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A00-00006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A00-00006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A00-00006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A00-00006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A00-00007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A00-00007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A00-00007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A00-00007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A00-00007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A00-00007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A00-00007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19" name="Text Box 60">
          <a:extLst>
            <a:ext uri="{FF2B5EF4-FFF2-40B4-BE49-F238E27FC236}">
              <a16:creationId xmlns:a16="http://schemas.microsoft.com/office/drawing/2014/main" id="{00000000-0008-0000-0A00-000077000000}"/>
            </a:ext>
          </a:extLst>
        </xdr:cNvPr>
        <xdr:cNvSpPr txBox="1">
          <a:spLocks noChangeArrowheads="1"/>
        </xdr:cNvSpPr>
      </xdr:nvSpPr>
      <xdr:spPr bwMode="auto">
        <a:xfrm>
          <a:off x="3326493" y="593085"/>
          <a:ext cx="79511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0"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3735</xdr:colOff>
      <xdr:row>5</xdr:row>
      <xdr:rowOff>33618</xdr:rowOff>
    </xdr:from>
    <xdr:to>
      <xdr:col>13</xdr:col>
      <xdr:colOff>1018133</xdr:colOff>
      <xdr:row>6</xdr:row>
      <xdr:rowOff>5337</xdr:rowOff>
    </xdr:to>
    <xdr:sp macro="" textlink="">
      <xdr:nvSpPr>
        <xdr:cNvPr id="120" name="正方形/長方形 119">
          <a:extLst>
            <a:ext uri="{FF2B5EF4-FFF2-40B4-BE49-F238E27FC236}">
              <a16:creationId xmlns:a16="http://schemas.microsoft.com/office/drawing/2014/main" id="{00000000-0008-0000-0A00-000078000000}"/>
            </a:ext>
          </a:extLst>
        </xdr:cNvPr>
        <xdr:cNvSpPr/>
      </xdr:nvSpPr>
      <xdr:spPr>
        <a:xfrm>
          <a:off x="4945529" y="1703294"/>
          <a:ext cx="5339869" cy="26307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A00-000079000000}"/>
            </a:ext>
          </a:extLst>
        </xdr:cNvPr>
        <xdr:cNvSpPr txBox="1">
          <a:spLocks noChangeArrowheads="1"/>
        </xdr:cNvSpPr>
      </xdr:nvSpPr>
      <xdr:spPr bwMode="auto">
        <a:xfrm>
          <a:off x="1108528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B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B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B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B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B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B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B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B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B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B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B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B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B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B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B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B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B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B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B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B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B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B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B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B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B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B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30" name="Text Box 35">
          <a:extLst>
            <a:ext uri="{FF2B5EF4-FFF2-40B4-BE49-F238E27FC236}">
              <a16:creationId xmlns:a16="http://schemas.microsoft.com/office/drawing/2014/main" id="{00000000-0008-0000-0B00-00001E000000}"/>
            </a:ext>
          </a:extLst>
        </xdr:cNvPr>
        <xdr:cNvSpPr txBox="1">
          <a:spLocks noChangeArrowheads="1"/>
        </xdr:cNvSpPr>
      </xdr:nvSpPr>
      <xdr:spPr bwMode="auto">
        <a:xfrm>
          <a:off x="10697481" y="654958"/>
          <a:ext cx="761548" cy="98697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B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B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B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B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B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B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B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B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B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B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B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B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B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B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B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B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B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B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B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B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B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B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B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B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B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B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B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B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B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B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B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B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B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B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B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B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B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B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B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B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B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B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B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B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B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B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B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B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B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B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B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B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B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B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B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B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B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B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90" name="Text Box 35">
          <a:extLst>
            <a:ext uri="{FF2B5EF4-FFF2-40B4-BE49-F238E27FC236}">
              <a16:creationId xmlns:a16="http://schemas.microsoft.com/office/drawing/2014/main" id="{00000000-0008-0000-0B00-00005A000000}"/>
            </a:ext>
          </a:extLst>
        </xdr:cNvPr>
        <xdr:cNvSpPr txBox="1">
          <a:spLocks noChangeArrowheads="1"/>
        </xdr:cNvSpPr>
      </xdr:nvSpPr>
      <xdr:spPr bwMode="auto">
        <a:xfrm>
          <a:off x="5813424" y="660401"/>
          <a:ext cx="200026"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B00-00005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B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B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B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B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B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B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B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B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B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B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B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B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B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B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B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B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B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B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B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B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B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B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B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B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B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B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B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19" name="Text Box 60">
          <a:extLst>
            <a:ext uri="{FF2B5EF4-FFF2-40B4-BE49-F238E27FC236}">
              <a16:creationId xmlns:a16="http://schemas.microsoft.com/office/drawing/2014/main" id="{00000000-0008-0000-0B00-000077000000}"/>
            </a:ext>
          </a:extLst>
        </xdr:cNvPr>
        <xdr:cNvSpPr txBox="1">
          <a:spLocks noChangeArrowheads="1"/>
        </xdr:cNvSpPr>
      </xdr:nvSpPr>
      <xdr:spPr bwMode="auto">
        <a:xfrm>
          <a:off x="3320143" y="593085"/>
          <a:ext cx="79511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自社の事業所以外で作業を行った場合は、作業内容欄に内容のほか作業を行った場所（企業名等）を併せて記載してくだい</a:t>
          </a:r>
        </a:p>
      </xdr:txBody>
    </xdr:sp>
    <xdr:clientData/>
  </xdr:twoCellAnchor>
  <xdr:twoCellAnchor>
    <xdr:from>
      <xdr:col>8</xdr:col>
      <xdr:colOff>499461</xdr:colOff>
      <xdr:row>5</xdr:row>
      <xdr:rowOff>11206</xdr:rowOff>
    </xdr:from>
    <xdr:to>
      <xdr:col>13</xdr:col>
      <xdr:colOff>927953</xdr:colOff>
      <xdr:row>6</xdr:row>
      <xdr:rowOff>1068</xdr:rowOff>
    </xdr:to>
    <xdr:sp macro="" textlink="">
      <xdr:nvSpPr>
        <xdr:cNvPr id="120" name="正方形/長方形 119">
          <a:extLst>
            <a:ext uri="{FF2B5EF4-FFF2-40B4-BE49-F238E27FC236}">
              <a16:creationId xmlns:a16="http://schemas.microsoft.com/office/drawing/2014/main" id="{00000000-0008-0000-0B00-000078000000}"/>
            </a:ext>
          </a:extLst>
        </xdr:cNvPr>
        <xdr:cNvSpPr/>
      </xdr:nvSpPr>
      <xdr:spPr>
        <a:xfrm>
          <a:off x="4925785" y="1680882"/>
          <a:ext cx="5258227" cy="281215"/>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B00-000079000000}"/>
            </a:ext>
          </a:extLst>
        </xdr:cNvPr>
        <xdr:cNvSpPr txBox="1">
          <a:spLocks noChangeArrowheads="1"/>
        </xdr:cNvSpPr>
      </xdr:nvSpPr>
      <xdr:spPr bwMode="auto">
        <a:xfrm>
          <a:off x="110789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A6"/>
  <sheetViews>
    <sheetView tabSelected="1" view="pageBreakPreview" zoomScaleNormal="100" zoomScaleSheetLayoutView="100" workbookViewId="0">
      <selection activeCell="A3" sqref="A3"/>
    </sheetView>
  </sheetViews>
  <sheetFormatPr defaultColWidth="9" defaultRowHeight="12"/>
  <cols>
    <col min="1" max="1" width="100.453125" style="131" customWidth="1"/>
    <col min="2" max="16384" width="9" style="131"/>
  </cols>
  <sheetData>
    <row r="1" spans="1:1" ht="14">
      <c r="A1" s="133" t="str">
        <f ca="1">RIGHT(CELL("filename",A1),
 LEN(CELL("filename",A1))
       -FIND("]",CELL("filename",A1)))</f>
        <v>本様式使用方法</v>
      </c>
    </row>
    <row r="2" spans="1:1" ht="6" customHeight="1"/>
    <row r="3" spans="1:1" ht="13.5">
      <c r="A3" s="263" t="s">
        <v>111</v>
      </c>
    </row>
    <row r="4" spans="1:1" ht="4.5" customHeight="1"/>
    <row r="5" spans="1:1" ht="292.5" customHeight="1">
      <c r="A5" s="446" t="s">
        <v>213</v>
      </c>
    </row>
    <row r="6" spans="1:1">
      <c r="A6" s="132"/>
    </row>
  </sheetData>
  <sheetProtection sheet="1" selectLockedCells="1"/>
  <phoneticPr fontId="3"/>
  <pageMargins left="0.7" right="0.7" top="0.75" bottom="0.75" header="0.3" footer="0.3"/>
  <pageSetup paperSize="9" scale="8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4" tint="0.39997558519241921"/>
  </sheetPr>
  <dimension ref="A1:AQ51"/>
  <sheetViews>
    <sheetView workbookViewId="0"/>
  </sheetViews>
  <sheetFormatPr defaultColWidth="11.36328125" defaultRowHeight="13"/>
  <cols>
    <col min="1" max="1" width="16.90625" style="4" customWidth="1"/>
    <col min="2" max="2" width="9.6328125" style="4" customWidth="1"/>
    <col min="3" max="3" width="3.90625" style="92"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c r="A1" s="43" t="s">
        <v>137</v>
      </c>
      <c r="B1" s="44"/>
      <c r="C1" s="99"/>
      <c r="D1" s="429" t="str">
        <f>"作　業　日　報　兼　直　接　人　件　費　個　別　明　細　表　（"&amp;AK7&amp;"年"&amp;AK8&amp;"月支払分）"</f>
        <v>作　業　日　報　兼　直　接　人　件　費　個　別　明　細　表　（2025年5月支払分）</v>
      </c>
      <c r="E1" s="429"/>
      <c r="F1" s="429"/>
      <c r="G1" s="429"/>
      <c r="H1" s="429"/>
      <c r="I1" s="429"/>
      <c r="J1" s="429"/>
      <c r="K1" s="429"/>
      <c r="L1" s="429"/>
      <c r="M1" s="429"/>
      <c r="N1" s="429"/>
      <c r="O1" s="429"/>
      <c r="AE1" s="425" t="s">
        <v>94</v>
      </c>
      <c r="AF1" s="48" t="s">
        <v>44</v>
      </c>
      <c r="AG1" s="49">
        <f>初期条件設定表!$C$10</f>
        <v>0.375</v>
      </c>
      <c r="AH1" s="49">
        <f>初期条件設定表!$C$14</f>
        <v>0.75</v>
      </c>
      <c r="AI1" s="47"/>
      <c r="AJ1" s="50" t="s">
        <v>12</v>
      </c>
      <c r="AK1" s="51">
        <f>' 入力用 従事者別直接人件費集計表（後期）'!A11</f>
        <v>2025</v>
      </c>
      <c r="AL1" s="47"/>
      <c r="AM1" s="47"/>
      <c r="AN1" s="50" t="s">
        <v>43</v>
      </c>
      <c r="AO1" s="52" t="str">
        <f ca="1">RIGHT(CELL("filename",A1),LEN(CELL("filename",A1))-FIND("]",CELL("filename",A1)))</f>
        <v>2021年7月作業分</v>
      </c>
      <c r="AP1" s="36"/>
      <c r="AQ1" s="37"/>
    </row>
    <row r="2" spans="1:43" ht="24.75" customHeight="1">
      <c r="C2" s="99"/>
      <c r="D2" s="429"/>
      <c r="E2" s="429"/>
      <c r="F2" s="429"/>
      <c r="G2" s="429"/>
      <c r="H2" s="429"/>
      <c r="I2" s="429"/>
      <c r="J2" s="429"/>
      <c r="K2" s="429"/>
      <c r="L2" s="429"/>
      <c r="M2" s="429"/>
      <c r="N2" s="429"/>
      <c r="O2" s="429"/>
      <c r="AE2" s="425"/>
      <c r="AF2" s="48"/>
      <c r="AG2" s="49">
        <f>初期条件設定表!$C$11</f>
        <v>0</v>
      </c>
      <c r="AH2" s="49">
        <f>初期条件設定表!$E$11</f>
        <v>0</v>
      </c>
      <c r="AI2" s="47"/>
      <c r="AJ2" s="50" t="s">
        <v>13</v>
      </c>
      <c r="AK2" s="51">
        <f>' 入力用 従事者別直接人件費集計表（後期）'!D11</f>
        <v>5</v>
      </c>
      <c r="AL2" s="47"/>
      <c r="AM2" s="47"/>
      <c r="AN2" s="47"/>
      <c r="AO2" s="53"/>
    </row>
    <row r="3" spans="1:43" ht="27.75" customHeight="1">
      <c r="A3" s="3" t="s">
        <v>9</v>
      </c>
      <c r="B3" s="426" t="str">
        <f>' 入力用 従事者別直接人件費集計表（後期）'!D5</f>
        <v>○○△△株式会社</v>
      </c>
      <c r="C3" s="426"/>
      <c r="D3" s="426"/>
      <c r="E3" s="38"/>
      <c r="F3" s="38"/>
      <c r="G3" s="38"/>
      <c r="H3" s="38"/>
      <c r="I3" s="38"/>
      <c r="J3" s="38"/>
      <c r="K3" s="38"/>
      <c r="L3" s="38"/>
      <c r="M3" s="38"/>
      <c r="N3" s="38"/>
      <c r="AE3" s="425"/>
      <c r="AF3" s="48" t="s">
        <v>36</v>
      </c>
      <c r="AG3" s="49">
        <f>初期条件設定表!$C$12</f>
        <v>0.5</v>
      </c>
      <c r="AH3" s="49">
        <f>初期条件設定表!$E$12</f>
        <v>0.54166666666666663</v>
      </c>
      <c r="AI3" s="47"/>
      <c r="AJ3" s="50" t="s">
        <v>58</v>
      </c>
      <c r="AK3" s="54">
        <f>DATE($AK$1,AK2-1,AG6+1)</f>
        <v>45778</v>
      </c>
      <c r="AL3" s="47"/>
      <c r="AM3" s="47"/>
      <c r="AN3" s="47"/>
      <c r="AO3" s="53"/>
    </row>
    <row r="4" spans="1:43" ht="27.75" customHeight="1">
      <c r="A4" s="5" t="s">
        <v>2</v>
      </c>
      <c r="B4" s="427" t="str">
        <f>' 入力用 従事者別直接人件費集計表（後期）'!D6</f>
        <v>公社　太郎</v>
      </c>
      <c r="C4" s="427"/>
      <c r="D4" s="427"/>
      <c r="E4" s="134"/>
      <c r="F4" s="134"/>
      <c r="G4" s="134"/>
      <c r="AE4" s="425"/>
      <c r="AF4" s="48"/>
      <c r="AG4" s="49">
        <f>初期条件設定表!$C$13</f>
        <v>0</v>
      </c>
      <c r="AH4" s="49">
        <f>初期条件設定表!$E$13</f>
        <v>0</v>
      </c>
      <c r="AI4" s="47"/>
      <c r="AJ4" s="50" t="s">
        <v>79</v>
      </c>
      <c r="AK4" s="54">
        <f>DATE(AK1,AK2,AG5)</f>
        <v>45808</v>
      </c>
      <c r="AL4" s="47"/>
      <c r="AM4" s="47"/>
      <c r="AN4" s="50" t="s">
        <v>77</v>
      </c>
      <c r="AO4" s="55">
        <f>LEN(AK5)</f>
        <v>2</v>
      </c>
    </row>
    <row r="5" spans="1:43" ht="27.75" customHeight="1">
      <c r="A5" s="7" t="s">
        <v>8</v>
      </c>
      <c r="B5" s="428" t="str">
        <f>IF(' 入力用 従事者別直接人件費集計表（後期）'!I8="","",' 入力用 従事者別直接人件費集計表（後期）'!I8)</f>
        <v>0</v>
      </c>
      <c r="C5" s="428"/>
      <c r="D5" s="428"/>
      <c r="E5" s="134"/>
      <c r="F5" s="134"/>
      <c r="G5" s="134"/>
      <c r="AE5" s="425"/>
      <c r="AF5" s="48" t="s">
        <v>37</v>
      </c>
      <c r="AG5" s="56" t="str">
        <f>IF(初期条件設定表!$C$24="末",TEXT(DATE(AK1,AK2+1,1)-1,"d"),初期条件設定表!$C$24)</f>
        <v>31</v>
      </c>
      <c r="AH5" s="47" t="s">
        <v>38</v>
      </c>
      <c r="AI5" s="47"/>
      <c r="AJ5" s="50" t="s">
        <v>57</v>
      </c>
      <c r="AK5" s="57" t="str">
        <f>初期条件設定表!Q5</f>
        <v>土日</v>
      </c>
      <c r="AL5" s="47"/>
      <c r="AM5" s="47"/>
      <c r="AN5" s="50" t="s">
        <v>78</v>
      </c>
      <c r="AO5" s="52" t="str">
        <f>AK5&amp;"※月火水木金土日"</f>
        <v>土日※月火水木金土日</v>
      </c>
      <c r="AP5" s="36"/>
      <c r="AQ5" s="37"/>
    </row>
    <row r="6" spans="1:43" ht="22.5" customHeight="1" thickBot="1">
      <c r="A6" s="8" t="s">
        <v>10</v>
      </c>
      <c r="P6" s="58" t="s">
        <v>45</v>
      </c>
      <c r="Q6" s="59" t="s">
        <v>47</v>
      </c>
      <c r="R6" s="58" t="s">
        <v>46</v>
      </c>
      <c r="S6" s="58" t="s">
        <v>48</v>
      </c>
      <c r="T6" s="58" t="s">
        <v>49</v>
      </c>
      <c r="U6" s="58" t="s">
        <v>50</v>
      </c>
      <c r="V6" s="58" t="s">
        <v>60</v>
      </c>
      <c r="W6" s="58" t="s">
        <v>61</v>
      </c>
      <c r="X6" s="58" t="s">
        <v>62</v>
      </c>
      <c r="Y6" s="58"/>
      <c r="Z6" s="58"/>
      <c r="AA6" s="39"/>
      <c r="AF6" s="137" t="s">
        <v>95</v>
      </c>
      <c r="AG6" s="56" t="str">
        <f>IF(初期条件設定表!$C$24="末",TEXT(DATE(AK1,AK2,1)-1,"d"),初期条件設定表!$C$24)</f>
        <v>30</v>
      </c>
      <c r="AH6" s="47" t="s">
        <v>38</v>
      </c>
      <c r="AI6" s="407" t="s">
        <v>104</v>
      </c>
      <c r="AJ6" s="407"/>
      <c r="AK6" s="129">
        <f>初期条件設定表!$C$15</f>
        <v>0.33333333333333331</v>
      </c>
    </row>
    <row r="7" spans="1:43" s="92" customFormat="1" ht="24" customHeight="1">
      <c r="A7" s="393" t="s">
        <v>7</v>
      </c>
      <c r="B7" s="395" t="s">
        <v>6</v>
      </c>
      <c r="C7" s="395"/>
      <c r="D7" s="395"/>
      <c r="E7" s="397" t="s">
        <v>5</v>
      </c>
      <c r="F7" s="398"/>
      <c r="G7" s="398"/>
      <c r="H7" s="399"/>
      <c r="I7" s="405" t="s">
        <v>103</v>
      </c>
      <c r="J7" s="405" t="s">
        <v>102</v>
      </c>
      <c r="K7" s="397" t="s">
        <v>4</v>
      </c>
      <c r="L7" s="399"/>
      <c r="M7" s="430" t="s">
        <v>113</v>
      </c>
      <c r="N7" s="409"/>
      <c r="O7" s="415" t="s">
        <v>29</v>
      </c>
      <c r="P7" s="417" t="s">
        <v>52</v>
      </c>
      <c r="Q7" s="414" t="s">
        <v>34</v>
      </c>
      <c r="R7" s="414" t="s">
        <v>35</v>
      </c>
      <c r="S7" s="414" t="s">
        <v>53</v>
      </c>
      <c r="T7" s="414"/>
      <c r="U7" s="414" t="s">
        <v>51</v>
      </c>
      <c r="V7" s="414"/>
      <c r="W7" s="414" t="s">
        <v>54</v>
      </c>
      <c r="X7" s="410" t="s">
        <v>55</v>
      </c>
      <c r="Y7" s="138"/>
      <c r="Z7" s="138"/>
      <c r="AJ7" s="92" t="s">
        <v>107</v>
      </c>
      <c r="AK7" s="93">
        <f>IF(初期条件設定表!C26="当月",' 入力用 従事者別直接人件費集計表（後期）'!A11,' 入力用 従事者別直接人件費集計表（後期）'!A12)</f>
        <v>2025</v>
      </c>
    </row>
    <row r="8" spans="1:43" s="92" customFormat="1" ht="24" customHeight="1" thickBot="1">
      <c r="A8" s="394"/>
      <c r="B8" s="396"/>
      <c r="C8" s="396"/>
      <c r="D8" s="396"/>
      <c r="E8" s="400"/>
      <c r="F8" s="401"/>
      <c r="G8" s="401"/>
      <c r="H8" s="402"/>
      <c r="I8" s="406"/>
      <c r="J8" s="406"/>
      <c r="K8" s="403"/>
      <c r="L8" s="404"/>
      <c r="M8" s="159" t="s">
        <v>114</v>
      </c>
      <c r="N8" s="160" t="s">
        <v>155</v>
      </c>
      <c r="O8" s="416"/>
      <c r="P8" s="417"/>
      <c r="Q8" s="414"/>
      <c r="R8" s="414"/>
      <c r="S8" s="414"/>
      <c r="T8" s="414"/>
      <c r="U8" s="414"/>
      <c r="V8" s="414"/>
      <c r="W8" s="414"/>
      <c r="X8" s="410"/>
      <c r="Y8" s="138"/>
      <c r="Z8" s="138"/>
      <c r="AJ8" s="92" t="s">
        <v>106</v>
      </c>
      <c r="AK8" s="93">
        <f>IF(初期条件設定表!C26="当月",' 入力用 従事者別直接人件費集計表（後期）'!D11,' 入力用 従事者別直接人件費集計表（後期）'!D12)</f>
        <v>5</v>
      </c>
    </row>
    <row r="9" spans="1:43" ht="46.15" customHeight="1">
      <c r="A9" s="71">
        <f>Z9</f>
        <v>45778</v>
      </c>
      <c r="B9" s="84" t="s">
        <v>32</v>
      </c>
      <c r="C9" s="72" t="s">
        <v>3</v>
      </c>
      <c r="D9" s="87" t="s">
        <v>32</v>
      </c>
      <c r="E9" s="73" t="str">
        <f>IFERROR(HOUR(R9),"")</f>
        <v/>
      </c>
      <c r="F9" s="74" t="s">
        <v>30</v>
      </c>
      <c r="G9" s="75" t="str">
        <f>IFERROR(MINUTE(R9),"")</f>
        <v/>
      </c>
      <c r="H9" s="120" t="s">
        <v>31</v>
      </c>
      <c r="I9" s="124" t="str">
        <f>U9</f>
        <v/>
      </c>
      <c r="J9" s="125"/>
      <c r="K9" s="76" t="str">
        <f>IFERROR((E9+G9/60)*$B$5,"")</f>
        <v/>
      </c>
      <c r="L9" s="141" t="s">
        <v>0</v>
      </c>
      <c r="M9" s="142"/>
      <c r="N9" s="143"/>
      <c r="O9" s="90"/>
      <c r="P9" s="60" t="str">
        <f t="shared" ref="P9:P35" si="0">IF(OR(DBCS(B9)="：",B9="",DBCS(D9)="：",D9=""),"",$D9-$B9)</f>
        <v/>
      </c>
      <c r="Q9" s="60" t="str">
        <f t="shared" ref="Q9:Q35" si="1">IFERROR(IF(J9="",D9-B9-X9,D9-B9-J9-X9),"")</f>
        <v/>
      </c>
      <c r="R9" s="61" t="str">
        <f t="shared" ref="R9:R35" si="2">IFERROR(MIN(IF(Q9&gt;0,FLOOR(Q9,"0:30"),""),$AK$6),"")</f>
        <v/>
      </c>
      <c r="S9" s="62" t="str">
        <f t="shared" ref="S9:S35" si="3">IF(OR(DBCS($B9)="：",$B9="",DBCS($D9)="：",$D9=""),"",MAX(MIN($D9,AG$1)-MAX($B9,TIME(0,0,0)),0))</f>
        <v/>
      </c>
      <c r="T9" s="62" t="str">
        <f t="shared" ref="T9:T35" si="4">IF(OR(DBCS($B9)="：",$B9="",DBCS($D9)="：",$D9=""),"",MAX(MIN($D9,AH$2)-MAX($B9,$AG$2),0))</f>
        <v/>
      </c>
      <c r="U9" s="62" t="str">
        <f t="shared" ref="U9:U35" si="5">IF(OR(DBCS($B9)="：",$B9="",DBCS($D9)="：",$D9=""),"",MAX(MIN($D9,$AH$3)-MAX($B9,$AG$3),0))</f>
        <v/>
      </c>
      <c r="V9" s="62" t="str">
        <f t="shared" ref="V9:V35" si="6">IF(OR(DBCS($B9)="：",$B9="",DBCS($D9)="：",$D9=""),"",MAX(MIN($D9,$AH$4)-MAX($B9,$AG$4),0))</f>
        <v/>
      </c>
      <c r="W9" s="62" t="str">
        <f t="shared" ref="W9:W35" si="7">IF(OR(DBCS($B9)="：",$B9="",DBCS($D9)="：",$D9=""),"",MAX(MIN($D9,TIME(23,59,59))-MAX($B9,$AH$1),0))</f>
        <v/>
      </c>
      <c r="X9" s="62" t="str">
        <f>IF(OR(DBCS($B9)="：",$B9="",DBCS($D9)="：",$D9=""),"",SUM(S9:W9))</f>
        <v/>
      </c>
      <c r="Y9" s="47"/>
      <c r="Z9" s="71">
        <f>IF($AK$3="","",IF(FIND(TEXT($AK$3,"aaa"),$AO$5)&gt;$AO$4,$AK$3,IF(FIND(TEXT($AK$3+1,"aaa"),$AO$5)&gt;$AO$4,$AK$3+1,IF(FIND(TEXT($AK$3+2,"aaa"),$AO$5)&gt;$AO$4,$AK$3+2,IF(FIND(TEXT($AK$3+3,"aaa"),$AO$5)&gt;$AO$4,$AK$3+3,"")))))</f>
        <v>45778</v>
      </c>
      <c r="AB9" s="41"/>
    </row>
    <row r="10" spans="1:43" ht="46.15" customHeight="1">
      <c r="A10" s="71">
        <f t="shared" ref="A10:A35" si="8">Z10</f>
        <v>45779</v>
      </c>
      <c r="B10" s="84" t="s">
        <v>32</v>
      </c>
      <c r="C10" s="72" t="s">
        <v>3</v>
      </c>
      <c r="D10" s="87" t="s">
        <v>32</v>
      </c>
      <c r="E10" s="73" t="str">
        <f>IFERROR(HOUR(R10),"")</f>
        <v/>
      </c>
      <c r="F10" s="74" t="s">
        <v>30</v>
      </c>
      <c r="G10" s="75" t="str">
        <f>IFERROR(MINUTE(R10),"")</f>
        <v/>
      </c>
      <c r="H10" s="120" t="s">
        <v>31</v>
      </c>
      <c r="I10" s="122" t="str">
        <f t="shared" ref="I10:I35" si="9">U10</f>
        <v/>
      </c>
      <c r="J10" s="125"/>
      <c r="K10" s="76" t="str">
        <f t="shared" ref="K10:K35" si="10">IFERROR((E10+G10/60)*$B$5,"")</f>
        <v/>
      </c>
      <c r="L10" s="141" t="s">
        <v>0</v>
      </c>
      <c r="M10" s="144"/>
      <c r="N10" s="145"/>
      <c r="O10" s="90"/>
      <c r="P10" s="60" t="str">
        <f t="shared" si="0"/>
        <v/>
      </c>
      <c r="Q10" s="60" t="str">
        <f t="shared" si="1"/>
        <v/>
      </c>
      <c r="R10" s="61" t="str">
        <f t="shared" si="2"/>
        <v/>
      </c>
      <c r="S10" s="62" t="str">
        <f t="shared" si="3"/>
        <v/>
      </c>
      <c r="T10" s="62" t="str">
        <f t="shared" si="4"/>
        <v/>
      </c>
      <c r="U10" s="62" t="str">
        <f t="shared" si="5"/>
        <v/>
      </c>
      <c r="V10" s="62" t="str">
        <f t="shared" si="6"/>
        <v/>
      </c>
      <c r="W10" s="62" t="str">
        <f t="shared" si="7"/>
        <v/>
      </c>
      <c r="X10" s="62" t="str">
        <f t="shared" ref="X10:X33" si="11">IF(OR(DBCS($B10)="：",$B10="",DBCS($D10)="：",$D10=""),"",SUM(S10:W10))</f>
        <v/>
      </c>
      <c r="Y10" s="47"/>
      <c r="Z10" s="71">
        <f t="shared" ref="Z10:Z35" si="12">IF($A9="","",IF(AND($A9+1&lt;=$AK$4,FIND(TEXT($A9+1,"aaa"),$AO$5)&gt;$AO$4),$A9+1,IF(AND($A9+2&lt;=$AK$4,FIND(TEXT($A9+2,"aaa"),$AO$5)&gt;$AO$4),$A9+2,IF(AND($A9+3&lt;=$AK$4,FIND(TEXT($A9+3,"aaa"),$AO$5)&gt;$AO$4),$A9+3,IF(AND($A9+4&lt;=$AK$4,FIND(TEXT($A9+4,"aaa"),$AO$5)&gt;$AO$4),$A9+4,"")))))</f>
        <v>45779</v>
      </c>
      <c r="AB10" s="41"/>
      <c r="AF10" s="146" t="s">
        <v>115</v>
      </c>
      <c r="AG10" s="146" t="s">
        <v>155</v>
      </c>
    </row>
    <row r="11" spans="1:43" ht="46.15" customHeight="1">
      <c r="A11" s="71">
        <f t="shared" si="8"/>
        <v>45782</v>
      </c>
      <c r="B11" s="84" t="s">
        <v>32</v>
      </c>
      <c r="C11" s="72" t="s">
        <v>3</v>
      </c>
      <c r="D11" s="87" t="s">
        <v>32</v>
      </c>
      <c r="E11" s="73" t="str">
        <f>IFERROR(HOUR(R11),"")</f>
        <v/>
      </c>
      <c r="F11" s="74" t="s">
        <v>30</v>
      </c>
      <c r="G11" s="75" t="str">
        <f>IFERROR(MINUTE(R11),"")</f>
        <v/>
      </c>
      <c r="H11" s="120" t="s">
        <v>31</v>
      </c>
      <c r="I11" s="122" t="str">
        <f t="shared" si="9"/>
        <v/>
      </c>
      <c r="J11" s="125"/>
      <c r="K11" s="76" t="str">
        <f t="shared" si="10"/>
        <v/>
      </c>
      <c r="L11" s="141" t="s">
        <v>0</v>
      </c>
      <c r="M11" s="144"/>
      <c r="N11" s="145"/>
      <c r="O11" s="90"/>
      <c r="P11" s="60" t="str">
        <f t="shared" si="0"/>
        <v/>
      </c>
      <c r="Q11" s="60" t="str">
        <f t="shared" si="1"/>
        <v/>
      </c>
      <c r="R11" s="61" t="str">
        <f t="shared" si="2"/>
        <v/>
      </c>
      <c r="S11" s="62" t="str">
        <f t="shared" si="3"/>
        <v/>
      </c>
      <c r="T11" s="62" t="str">
        <f t="shared" si="4"/>
        <v/>
      </c>
      <c r="U11" s="62" t="str">
        <f t="shared" si="5"/>
        <v/>
      </c>
      <c r="V11" s="62" t="str">
        <f t="shared" si="6"/>
        <v/>
      </c>
      <c r="W11" s="62" t="str">
        <f t="shared" si="7"/>
        <v/>
      </c>
      <c r="X11" s="62" t="str">
        <f t="shared" si="11"/>
        <v/>
      </c>
      <c r="Y11" s="47"/>
      <c r="Z11" s="71">
        <f t="shared" si="12"/>
        <v>45782</v>
      </c>
      <c r="AB11" s="41"/>
      <c r="AF11" s="119" t="str">
        <f>初期条件設定表!U5</f>
        <v>　</v>
      </c>
      <c r="AG11" s="147" t="str">
        <f>初期条件設定表!V5</f>
        <v>　</v>
      </c>
    </row>
    <row r="12" spans="1:43" ht="46.15" customHeight="1">
      <c r="A12" s="71">
        <f t="shared" si="8"/>
        <v>45783</v>
      </c>
      <c r="B12" s="84" t="s">
        <v>32</v>
      </c>
      <c r="C12" s="72" t="s">
        <v>3</v>
      </c>
      <c r="D12" s="87" t="s">
        <v>32</v>
      </c>
      <c r="E12" s="73" t="str">
        <f>IFERROR(HOUR(R12),"")</f>
        <v/>
      </c>
      <c r="F12" s="74" t="s">
        <v>30</v>
      </c>
      <c r="G12" s="75" t="str">
        <f>IFERROR(MINUTE(R12),"")</f>
        <v/>
      </c>
      <c r="H12" s="120" t="s">
        <v>31</v>
      </c>
      <c r="I12" s="122" t="str">
        <f t="shared" si="9"/>
        <v/>
      </c>
      <c r="J12" s="125"/>
      <c r="K12" s="76" t="str">
        <f t="shared" si="10"/>
        <v/>
      </c>
      <c r="L12" s="141" t="s">
        <v>0</v>
      </c>
      <c r="M12" s="144"/>
      <c r="N12" s="145"/>
      <c r="O12" s="90"/>
      <c r="P12" s="60" t="str">
        <f t="shared" si="0"/>
        <v/>
      </c>
      <c r="Q12" s="60" t="str">
        <f t="shared" si="1"/>
        <v/>
      </c>
      <c r="R12" s="61" t="str">
        <f t="shared" si="2"/>
        <v/>
      </c>
      <c r="S12" s="62" t="str">
        <f t="shared" si="3"/>
        <v/>
      </c>
      <c r="T12" s="62" t="str">
        <f t="shared" si="4"/>
        <v/>
      </c>
      <c r="U12" s="62" t="str">
        <f t="shared" si="5"/>
        <v/>
      </c>
      <c r="V12" s="62" t="str">
        <f t="shared" si="6"/>
        <v/>
      </c>
      <c r="W12" s="62" t="str">
        <f t="shared" si="7"/>
        <v/>
      </c>
      <c r="X12" s="62" t="str">
        <f t="shared" si="11"/>
        <v/>
      </c>
      <c r="Y12" s="47"/>
      <c r="Z12" s="71">
        <f t="shared" si="12"/>
        <v>45783</v>
      </c>
      <c r="AB12" s="41"/>
      <c r="AF12" s="119" t="str">
        <f>初期条件設定表!U6</f>
        <v>設計（除ソフトウェア）</v>
      </c>
      <c r="AG12" s="148" t="str">
        <f>初期条件設定表!V6</f>
        <v>A</v>
      </c>
    </row>
    <row r="13" spans="1:43" ht="46.15" customHeight="1">
      <c r="A13" s="71">
        <f t="shared" si="8"/>
        <v>45784</v>
      </c>
      <c r="B13" s="84" t="s">
        <v>32</v>
      </c>
      <c r="C13" s="72" t="s">
        <v>3</v>
      </c>
      <c r="D13" s="87" t="s">
        <v>32</v>
      </c>
      <c r="E13" s="73" t="str">
        <f>IFERROR(HOUR(R13),"")</f>
        <v/>
      </c>
      <c r="F13" s="74" t="s">
        <v>30</v>
      </c>
      <c r="G13" s="75" t="str">
        <f>IFERROR(MINUTE(R13),"")</f>
        <v/>
      </c>
      <c r="H13" s="120" t="s">
        <v>31</v>
      </c>
      <c r="I13" s="122" t="str">
        <f t="shared" si="9"/>
        <v/>
      </c>
      <c r="J13" s="125"/>
      <c r="K13" s="76" t="str">
        <f t="shared" si="10"/>
        <v/>
      </c>
      <c r="L13" s="141" t="s">
        <v>0</v>
      </c>
      <c r="M13" s="144"/>
      <c r="N13" s="145"/>
      <c r="O13" s="90"/>
      <c r="P13" s="60" t="str">
        <f t="shared" si="0"/>
        <v/>
      </c>
      <c r="Q13" s="60" t="str">
        <f t="shared" si="1"/>
        <v/>
      </c>
      <c r="R13" s="61" t="str">
        <f t="shared" si="2"/>
        <v/>
      </c>
      <c r="S13" s="62" t="str">
        <f t="shared" si="3"/>
        <v/>
      </c>
      <c r="T13" s="62" t="str">
        <f t="shared" si="4"/>
        <v/>
      </c>
      <c r="U13" s="62" t="str">
        <f t="shared" si="5"/>
        <v/>
      </c>
      <c r="V13" s="62" t="str">
        <f t="shared" si="6"/>
        <v/>
      </c>
      <c r="W13" s="62" t="str">
        <f t="shared" si="7"/>
        <v/>
      </c>
      <c r="X13" s="62" t="str">
        <f t="shared" si="11"/>
        <v/>
      </c>
      <c r="Y13" s="62" t="str">
        <f t="shared" ref="Y13:Y35" si="13">IF(OR(DBCS($B13)="：",$B13="",DBCS($D13)="：",$D13=""),"",MAX(MIN($D13,$AH$3)-MAX($B13,$AG$3),0))</f>
        <v/>
      </c>
      <c r="Z13" s="71">
        <f t="shared" si="12"/>
        <v>45784</v>
      </c>
      <c r="AA13" s="40" t="str">
        <f t="shared" ref="AA13:AA33" si="14">IF(OR(DBCS($B13)="：",$B13="",DBCS($D13)="：",$D13=""),"",MAX(MIN($D13,TIME(23,59,59))-MAX($B13,$AH$1),0))</f>
        <v/>
      </c>
      <c r="AB13" s="41"/>
      <c r="AF13" s="119" t="str">
        <f>初期条件設定表!U7</f>
        <v>要件定義</v>
      </c>
      <c r="AG13" s="148" t="str">
        <f>初期条件設定表!V7</f>
        <v>B</v>
      </c>
    </row>
    <row r="14" spans="1:43" ht="46.15" customHeight="1">
      <c r="A14" s="71">
        <f t="shared" si="8"/>
        <v>45785</v>
      </c>
      <c r="B14" s="84" t="s">
        <v>32</v>
      </c>
      <c r="C14" s="72" t="s">
        <v>3</v>
      </c>
      <c r="D14" s="87" t="s">
        <v>32</v>
      </c>
      <c r="E14" s="73" t="str">
        <f t="shared" ref="E14:E35" si="15">IFERROR(HOUR(R14),"")</f>
        <v/>
      </c>
      <c r="F14" s="74" t="s">
        <v>30</v>
      </c>
      <c r="G14" s="75" t="str">
        <f t="shared" ref="G14:G35" si="16">IFERROR(MINUTE(R14),"")</f>
        <v/>
      </c>
      <c r="H14" s="120" t="s">
        <v>31</v>
      </c>
      <c r="I14" s="122" t="str">
        <f t="shared" si="9"/>
        <v/>
      </c>
      <c r="J14" s="125"/>
      <c r="K14" s="76" t="str">
        <f t="shared" si="10"/>
        <v/>
      </c>
      <c r="L14" s="141" t="s">
        <v>0</v>
      </c>
      <c r="M14" s="144"/>
      <c r="N14" s="145"/>
      <c r="O14" s="90"/>
      <c r="P14" s="60" t="str">
        <f t="shared" si="0"/>
        <v/>
      </c>
      <c r="Q14" s="60" t="str">
        <f t="shared" si="1"/>
        <v/>
      </c>
      <c r="R14" s="61" t="str">
        <f t="shared" si="2"/>
        <v/>
      </c>
      <c r="S14" s="62" t="str">
        <f t="shared" si="3"/>
        <v/>
      </c>
      <c r="T14" s="62" t="str">
        <f t="shared" si="4"/>
        <v/>
      </c>
      <c r="U14" s="62" t="str">
        <f t="shared" si="5"/>
        <v/>
      </c>
      <c r="V14" s="62" t="str">
        <f t="shared" si="6"/>
        <v/>
      </c>
      <c r="W14" s="62" t="str">
        <f t="shared" si="7"/>
        <v/>
      </c>
      <c r="X14" s="62" t="str">
        <f t="shared" si="11"/>
        <v/>
      </c>
      <c r="Y14" s="62" t="str">
        <f t="shared" si="13"/>
        <v/>
      </c>
      <c r="Z14" s="71">
        <f t="shared" si="12"/>
        <v>45785</v>
      </c>
      <c r="AA14" s="40" t="str">
        <f t="shared" si="14"/>
        <v/>
      </c>
      <c r="AB14" s="41"/>
      <c r="AF14" s="119" t="str">
        <f>初期条件設定表!U8</f>
        <v>システム要件定義</v>
      </c>
      <c r="AG14" s="148" t="str">
        <f>初期条件設定表!V8</f>
        <v>C</v>
      </c>
    </row>
    <row r="15" spans="1:43" ht="46.15" customHeight="1">
      <c r="A15" s="71">
        <f t="shared" si="8"/>
        <v>45786</v>
      </c>
      <c r="B15" s="84" t="s">
        <v>32</v>
      </c>
      <c r="C15" s="72" t="s">
        <v>3</v>
      </c>
      <c r="D15" s="87" t="s">
        <v>32</v>
      </c>
      <c r="E15" s="73" t="str">
        <f t="shared" si="15"/>
        <v/>
      </c>
      <c r="F15" s="74" t="s">
        <v>30</v>
      </c>
      <c r="G15" s="75" t="str">
        <f t="shared" si="16"/>
        <v/>
      </c>
      <c r="H15" s="120" t="s">
        <v>31</v>
      </c>
      <c r="I15" s="122" t="str">
        <f t="shared" si="9"/>
        <v/>
      </c>
      <c r="J15" s="125"/>
      <c r="K15" s="76" t="str">
        <f t="shared" si="10"/>
        <v/>
      </c>
      <c r="L15" s="141" t="s">
        <v>0</v>
      </c>
      <c r="M15" s="144"/>
      <c r="N15" s="145"/>
      <c r="O15" s="90"/>
      <c r="P15" s="60" t="str">
        <f t="shared" si="0"/>
        <v/>
      </c>
      <c r="Q15" s="60" t="str">
        <f t="shared" si="1"/>
        <v/>
      </c>
      <c r="R15" s="61" t="str">
        <f t="shared" si="2"/>
        <v/>
      </c>
      <c r="S15" s="62" t="str">
        <f t="shared" si="3"/>
        <v/>
      </c>
      <c r="T15" s="62" t="str">
        <f t="shared" si="4"/>
        <v/>
      </c>
      <c r="U15" s="62" t="str">
        <f t="shared" si="5"/>
        <v/>
      </c>
      <c r="V15" s="62" t="str">
        <f t="shared" si="6"/>
        <v/>
      </c>
      <c r="W15" s="62" t="str">
        <f t="shared" si="7"/>
        <v/>
      </c>
      <c r="X15" s="62" t="str">
        <f t="shared" si="11"/>
        <v/>
      </c>
      <c r="Y15" s="62" t="str">
        <f t="shared" si="13"/>
        <v/>
      </c>
      <c r="Z15" s="71">
        <f t="shared" si="12"/>
        <v>45786</v>
      </c>
      <c r="AA15" s="40" t="str">
        <f t="shared" si="14"/>
        <v/>
      </c>
      <c r="AB15" s="41"/>
      <c r="AF15" s="119" t="str">
        <f>初期条件設定表!U9</f>
        <v>システム方式設計</v>
      </c>
      <c r="AG15" s="148" t="str">
        <f>初期条件設定表!V9</f>
        <v>D</v>
      </c>
    </row>
    <row r="16" spans="1:43" ht="46.15" customHeight="1">
      <c r="A16" s="71">
        <f t="shared" si="8"/>
        <v>45789</v>
      </c>
      <c r="B16" s="84" t="s">
        <v>32</v>
      </c>
      <c r="C16" s="72" t="s">
        <v>3</v>
      </c>
      <c r="D16" s="87" t="s">
        <v>32</v>
      </c>
      <c r="E16" s="73" t="str">
        <f t="shared" si="15"/>
        <v/>
      </c>
      <c r="F16" s="74" t="s">
        <v>30</v>
      </c>
      <c r="G16" s="75" t="str">
        <f t="shared" si="16"/>
        <v/>
      </c>
      <c r="H16" s="120" t="s">
        <v>31</v>
      </c>
      <c r="I16" s="122" t="str">
        <f t="shared" si="9"/>
        <v/>
      </c>
      <c r="J16" s="125"/>
      <c r="K16" s="76" t="str">
        <f t="shared" si="10"/>
        <v/>
      </c>
      <c r="L16" s="141" t="s">
        <v>0</v>
      </c>
      <c r="M16" s="144"/>
      <c r="N16" s="145"/>
      <c r="O16" s="90"/>
      <c r="P16" s="60" t="str">
        <f t="shared" si="0"/>
        <v/>
      </c>
      <c r="Q16" s="60" t="str">
        <f t="shared" si="1"/>
        <v/>
      </c>
      <c r="R16" s="61" t="str">
        <f t="shared" si="2"/>
        <v/>
      </c>
      <c r="S16" s="62" t="str">
        <f t="shared" si="3"/>
        <v/>
      </c>
      <c r="T16" s="62" t="str">
        <f t="shared" si="4"/>
        <v/>
      </c>
      <c r="U16" s="62" t="str">
        <f t="shared" si="5"/>
        <v/>
      </c>
      <c r="V16" s="62" t="str">
        <f t="shared" si="6"/>
        <v/>
      </c>
      <c r="W16" s="62" t="str">
        <f t="shared" si="7"/>
        <v/>
      </c>
      <c r="X16" s="62" t="str">
        <f t="shared" si="11"/>
        <v/>
      </c>
      <c r="Y16" s="62" t="str">
        <f t="shared" si="13"/>
        <v/>
      </c>
      <c r="Z16" s="71">
        <f t="shared" si="12"/>
        <v>45789</v>
      </c>
      <c r="AA16" s="40" t="str">
        <f t="shared" si="14"/>
        <v/>
      </c>
      <c r="AB16" s="41"/>
      <c r="AF16" s="119" t="str">
        <f>初期条件設定表!U10</f>
        <v>ソフトウエア設計</v>
      </c>
      <c r="AG16" s="148" t="str">
        <f>初期条件設定表!V10</f>
        <v>E</v>
      </c>
    </row>
    <row r="17" spans="1:33" ht="46.15" customHeight="1">
      <c r="A17" s="71">
        <f t="shared" si="8"/>
        <v>45790</v>
      </c>
      <c r="B17" s="84" t="s">
        <v>32</v>
      </c>
      <c r="C17" s="72" t="s">
        <v>3</v>
      </c>
      <c r="D17" s="87" t="s">
        <v>32</v>
      </c>
      <c r="E17" s="73" t="str">
        <f t="shared" si="15"/>
        <v/>
      </c>
      <c r="F17" s="74" t="s">
        <v>30</v>
      </c>
      <c r="G17" s="75" t="str">
        <f t="shared" si="16"/>
        <v/>
      </c>
      <c r="H17" s="120" t="s">
        <v>31</v>
      </c>
      <c r="I17" s="122" t="str">
        <f t="shared" si="9"/>
        <v/>
      </c>
      <c r="J17" s="125"/>
      <c r="K17" s="76" t="str">
        <f t="shared" si="10"/>
        <v/>
      </c>
      <c r="L17" s="141" t="s">
        <v>0</v>
      </c>
      <c r="M17" s="144"/>
      <c r="N17" s="145"/>
      <c r="O17" s="90"/>
      <c r="P17" s="60" t="str">
        <f t="shared" si="0"/>
        <v/>
      </c>
      <c r="Q17" s="60" t="str">
        <f t="shared" si="1"/>
        <v/>
      </c>
      <c r="R17" s="61" t="str">
        <f t="shared" si="2"/>
        <v/>
      </c>
      <c r="S17" s="62" t="str">
        <f t="shared" si="3"/>
        <v/>
      </c>
      <c r="T17" s="62" t="str">
        <f t="shared" si="4"/>
        <v/>
      </c>
      <c r="U17" s="62" t="str">
        <f t="shared" si="5"/>
        <v/>
      </c>
      <c r="V17" s="62" t="str">
        <f t="shared" si="6"/>
        <v/>
      </c>
      <c r="W17" s="62" t="str">
        <f t="shared" si="7"/>
        <v/>
      </c>
      <c r="X17" s="62" t="str">
        <f t="shared" si="11"/>
        <v/>
      </c>
      <c r="Y17" s="62" t="str">
        <f t="shared" si="13"/>
        <v/>
      </c>
      <c r="Z17" s="71">
        <f t="shared" si="12"/>
        <v>45790</v>
      </c>
      <c r="AA17" s="40" t="str">
        <f t="shared" si="14"/>
        <v/>
      </c>
      <c r="AB17" s="41"/>
      <c r="AF17" s="119" t="str">
        <f>初期条件設定表!U11</f>
        <v>プログラミング</v>
      </c>
      <c r="AG17" s="148" t="str">
        <f>初期条件設定表!V11</f>
        <v>F</v>
      </c>
    </row>
    <row r="18" spans="1:33" ht="46.15" customHeight="1">
      <c r="A18" s="71">
        <f t="shared" si="8"/>
        <v>45791</v>
      </c>
      <c r="B18" s="84" t="s">
        <v>32</v>
      </c>
      <c r="C18" s="72" t="s">
        <v>3</v>
      </c>
      <c r="D18" s="87" t="s">
        <v>32</v>
      </c>
      <c r="E18" s="73" t="str">
        <f t="shared" si="15"/>
        <v/>
      </c>
      <c r="F18" s="74" t="s">
        <v>30</v>
      </c>
      <c r="G18" s="75" t="str">
        <f t="shared" si="16"/>
        <v/>
      </c>
      <c r="H18" s="120" t="s">
        <v>31</v>
      </c>
      <c r="I18" s="122" t="str">
        <f t="shared" si="9"/>
        <v/>
      </c>
      <c r="J18" s="125"/>
      <c r="K18" s="76" t="str">
        <f t="shared" si="10"/>
        <v/>
      </c>
      <c r="L18" s="141" t="s">
        <v>0</v>
      </c>
      <c r="M18" s="144"/>
      <c r="N18" s="145"/>
      <c r="O18" s="90"/>
      <c r="P18" s="60" t="str">
        <f t="shared" si="0"/>
        <v/>
      </c>
      <c r="Q18" s="60" t="str">
        <f t="shared" si="1"/>
        <v/>
      </c>
      <c r="R18" s="61" t="str">
        <f t="shared" si="2"/>
        <v/>
      </c>
      <c r="S18" s="62" t="str">
        <f t="shared" si="3"/>
        <v/>
      </c>
      <c r="T18" s="62" t="str">
        <f t="shared" si="4"/>
        <v/>
      </c>
      <c r="U18" s="62" t="str">
        <f t="shared" si="5"/>
        <v/>
      </c>
      <c r="V18" s="62" t="str">
        <f t="shared" si="6"/>
        <v/>
      </c>
      <c r="W18" s="62" t="str">
        <f t="shared" si="7"/>
        <v/>
      </c>
      <c r="X18" s="62" t="str">
        <f t="shared" si="11"/>
        <v/>
      </c>
      <c r="Y18" s="62" t="str">
        <f t="shared" si="13"/>
        <v/>
      </c>
      <c r="Z18" s="71">
        <f t="shared" si="12"/>
        <v>45791</v>
      </c>
      <c r="AA18" s="40" t="str">
        <f t="shared" si="14"/>
        <v/>
      </c>
      <c r="AB18" s="41"/>
      <c r="AF18" s="119" t="str">
        <f>初期条件設定表!U12</f>
        <v>ソフトウエアテスト</v>
      </c>
      <c r="AG18" s="148" t="str">
        <f>初期条件設定表!V12</f>
        <v>G</v>
      </c>
    </row>
    <row r="19" spans="1:33" ht="46.15" customHeight="1">
      <c r="A19" s="71">
        <f t="shared" si="8"/>
        <v>45792</v>
      </c>
      <c r="B19" s="84" t="s">
        <v>32</v>
      </c>
      <c r="C19" s="72" t="s">
        <v>3</v>
      </c>
      <c r="D19" s="87" t="s">
        <v>32</v>
      </c>
      <c r="E19" s="73" t="str">
        <f t="shared" si="15"/>
        <v/>
      </c>
      <c r="F19" s="74" t="s">
        <v>30</v>
      </c>
      <c r="G19" s="75" t="str">
        <f t="shared" si="16"/>
        <v/>
      </c>
      <c r="H19" s="120" t="s">
        <v>31</v>
      </c>
      <c r="I19" s="122" t="str">
        <f t="shared" si="9"/>
        <v/>
      </c>
      <c r="J19" s="125"/>
      <c r="K19" s="76" t="str">
        <f t="shared" si="10"/>
        <v/>
      </c>
      <c r="L19" s="141" t="s">
        <v>0</v>
      </c>
      <c r="M19" s="144"/>
      <c r="N19" s="145"/>
      <c r="O19" s="90"/>
      <c r="P19" s="60" t="str">
        <f t="shared" si="0"/>
        <v/>
      </c>
      <c r="Q19" s="60" t="str">
        <f t="shared" si="1"/>
        <v/>
      </c>
      <c r="R19" s="61" t="str">
        <f t="shared" si="2"/>
        <v/>
      </c>
      <c r="S19" s="62" t="str">
        <f t="shared" si="3"/>
        <v/>
      </c>
      <c r="T19" s="62" t="str">
        <f t="shared" si="4"/>
        <v/>
      </c>
      <c r="U19" s="62" t="str">
        <f t="shared" si="5"/>
        <v/>
      </c>
      <c r="V19" s="62" t="str">
        <f t="shared" si="6"/>
        <v/>
      </c>
      <c r="W19" s="62" t="str">
        <f t="shared" si="7"/>
        <v/>
      </c>
      <c r="X19" s="62" t="str">
        <f t="shared" si="11"/>
        <v/>
      </c>
      <c r="Y19" s="62" t="str">
        <f t="shared" si="13"/>
        <v/>
      </c>
      <c r="Z19" s="71">
        <f t="shared" si="12"/>
        <v>45792</v>
      </c>
      <c r="AA19" s="40" t="str">
        <f t="shared" si="14"/>
        <v/>
      </c>
      <c r="AB19" s="41"/>
      <c r="AF19" s="119" t="str">
        <f>初期条件設定表!U13</f>
        <v>システム結合</v>
      </c>
      <c r="AG19" s="148" t="str">
        <f>初期条件設定表!V13</f>
        <v>H</v>
      </c>
    </row>
    <row r="20" spans="1:33" ht="46.15" customHeight="1">
      <c r="A20" s="71">
        <f t="shared" si="8"/>
        <v>45793</v>
      </c>
      <c r="B20" s="84" t="s">
        <v>32</v>
      </c>
      <c r="C20" s="72" t="s">
        <v>3</v>
      </c>
      <c r="D20" s="87" t="s">
        <v>32</v>
      </c>
      <c r="E20" s="73" t="str">
        <f t="shared" si="15"/>
        <v/>
      </c>
      <c r="F20" s="74" t="s">
        <v>30</v>
      </c>
      <c r="G20" s="75" t="str">
        <f t="shared" si="16"/>
        <v/>
      </c>
      <c r="H20" s="120" t="s">
        <v>31</v>
      </c>
      <c r="I20" s="122" t="str">
        <f t="shared" si="9"/>
        <v/>
      </c>
      <c r="J20" s="125"/>
      <c r="K20" s="76" t="str">
        <f t="shared" si="10"/>
        <v/>
      </c>
      <c r="L20" s="141" t="s">
        <v>0</v>
      </c>
      <c r="M20" s="144"/>
      <c r="N20" s="145"/>
      <c r="O20" s="90"/>
      <c r="P20" s="60" t="str">
        <f t="shared" si="0"/>
        <v/>
      </c>
      <c r="Q20" s="60" t="str">
        <f t="shared" si="1"/>
        <v/>
      </c>
      <c r="R20" s="61" t="str">
        <f t="shared" si="2"/>
        <v/>
      </c>
      <c r="S20" s="62" t="str">
        <f t="shared" si="3"/>
        <v/>
      </c>
      <c r="T20" s="62" t="str">
        <f t="shared" si="4"/>
        <v/>
      </c>
      <c r="U20" s="62" t="str">
        <f t="shared" si="5"/>
        <v/>
      </c>
      <c r="V20" s="62" t="str">
        <f t="shared" si="6"/>
        <v/>
      </c>
      <c r="W20" s="62" t="str">
        <f t="shared" si="7"/>
        <v/>
      </c>
      <c r="X20" s="62" t="str">
        <f t="shared" si="11"/>
        <v/>
      </c>
      <c r="Y20" s="62" t="str">
        <f t="shared" si="13"/>
        <v/>
      </c>
      <c r="Z20" s="71">
        <f t="shared" si="12"/>
        <v>45793</v>
      </c>
      <c r="AA20" s="40" t="str">
        <f t="shared" si="14"/>
        <v/>
      </c>
      <c r="AB20" s="41"/>
      <c r="AF20" s="119" t="str">
        <f>初期条件設定表!U14</f>
        <v>システムテスト</v>
      </c>
      <c r="AG20" s="148" t="str">
        <f>初期条件設定表!V14</f>
        <v>I</v>
      </c>
    </row>
    <row r="21" spans="1:33" ht="46.15" customHeight="1">
      <c r="A21" s="71">
        <f t="shared" si="8"/>
        <v>45796</v>
      </c>
      <c r="B21" s="84" t="s">
        <v>32</v>
      </c>
      <c r="C21" s="72" t="s">
        <v>3</v>
      </c>
      <c r="D21" s="87" t="s">
        <v>32</v>
      </c>
      <c r="E21" s="73" t="str">
        <f t="shared" si="15"/>
        <v/>
      </c>
      <c r="F21" s="74" t="s">
        <v>30</v>
      </c>
      <c r="G21" s="75" t="str">
        <f t="shared" si="16"/>
        <v/>
      </c>
      <c r="H21" s="120" t="s">
        <v>31</v>
      </c>
      <c r="I21" s="122" t="str">
        <f t="shared" si="9"/>
        <v/>
      </c>
      <c r="J21" s="125"/>
      <c r="K21" s="76" t="str">
        <f t="shared" si="10"/>
        <v/>
      </c>
      <c r="L21" s="141" t="s">
        <v>0</v>
      </c>
      <c r="M21" s="144"/>
      <c r="N21" s="145"/>
      <c r="O21" s="90"/>
      <c r="P21" s="60" t="str">
        <f t="shared" si="0"/>
        <v/>
      </c>
      <c r="Q21" s="60" t="str">
        <f t="shared" si="1"/>
        <v/>
      </c>
      <c r="R21" s="61" t="str">
        <f t="shared" si="2"/>
        <v/>
      </c>
      <c r="S21" s="62" t="str">
        <f t="shared" si="3"/>
        <v/>
      </c>
      <c r="T21" s="62" t="str">
        <f t="shared" si="4"/>
        <v/>
      </c>
      <c r="U21" s="62" t="str">
        <f t="shared" si="5"/>
        <v/>
      </c>
      <c r="V21" s="62" t="str">
        <f t="shared" si="6"/>
        <v/>
      </c>
      <c r="W21" s="62" t="str">
        <f t="shared" si="7"/>
        <v/>
      </c>
      <c r="X21" s="62" t="str">
        <f t="shared" si="11"/>
        <v/>
      </c>
      <c r="Y21" s="62" t="str">
        <f t="shared" si="13"/>
        <v/>
      </c>
      <c r="Z21" s="71">
        <f t="shared" si="12"/>
        <v>45796</v>
      </c>
      <c r="AA21" s="40" t="str">
        <f t="shared" si="14"/>
        <v/>
      </c>
      <c r="AB21" s="41"/>
      <c r="AF21" s="119" t="str">
        <f>初期条件設定表!U15</f>
        <v>運用テスト</v>
      </c>
      <c r="AG21" s="148" t="str">
        <f>初期条件設定表!V15</f>
        <v>J</v>
      </c>
    </row>
    <row r="22" spans="1:33" ht="46.15" customHeight="1">
      <c r="A22" s="71">
        <f t="shared" si="8"/>
        <v>45797</v>
      </c>
      <c r="B22" s="84" t="s">
        <v>32</v>
      </c>
      <c r="C22" s="72" t="s">
        <v>3</v>
      </c>
      <c r="D22" s="87" t="s">
        <v>32</v>
      </c>
      <c r="E22" s="73" t="str">
        <f t="shared" si="15"/>
        <v/>
      </c>
      <c r="F22" s="74" t="s">
        <v>30</v>
      </c>
      <c r="G22" s="75" t="str">
        <f t="shared" si="16"/>
        <v/>
      </c>
      <c r="H22" s="120" t="s">
        <v>31</v>
      </c>
      <c r="I22" s="122" t="str">
        <f t="shared" si="9"/>
        <v/>
      </c>
      <c r="J22" s="125"/>
      <c r="K22" s="76" t="str">
        <f t="shared" si="10"/>
        <v/>
      </c>
      <c r="L22" s="141" t="s">
        <v>0</v>
      </c>
      <c r="M22" s="144"/>
      <c r="N22" s="145"/>
      <c r="O22" s="90"/>
      <c r="P22" s="60" t="str">
        <f t="shared" si="0"/>
        <v/>
      </c>
      <c r="Q22" s="60" t="str">
        <f t="shared" si="1"/>
        <v/>
      </c>
      <c r="R22" s="61" t="str">
        <f t="shared" si="2"/>
        <v/>
      </c>
      <c r="S22" s="62" t="str">
        <f t="shared" si="3"/>
        <v/>
      </c>
      <c r="T22" s="62" t="str">
        <f t="shared" si="4"/>
        <v/>
      </c>
      <c r="U22" s="62" t="str">
        <f t="shared" si="5"/>
        <v/>
      </c>
      <c r="V22" s="62" t="str">
        <f t="shared" si="6"/>
        <v/>
      </c>
      <c r="W22" s="62" t="str">
        <f t="shared" si="7"/>
        <v/>
      </c>
      <c r="X22" s="62" t="str">
        <f t="shared" si="11"/>
        <v/>
      </c>
      <c r="Y22" s="62" t="str">
        <f t="shared" si="13"/>
        <v/>
      </c>
      <c r="Z22" s="71">
        <f t="shared" si="12"/>
        <v>45797</v>
      </c>
      <c r="AA22" s="40" t="str">
        <f t="shared" si="14"/>
        <v/>
      </c>
      <c r="AB22" s="41"/>
      <c r="AF22" s="119" t="str">
        <f>初期条件設定表!U16</f>
        <v xml:space="preserve"> </v>
      </c>
      <c r="AG22" s="148" t="str">
        <f>初期条件設定表!V16</f>
        <v>K</v>
      </c>
    </row>
    <row r="23" spans="1:33" ht="46.15" customHeight="1">
      <c r="A23" s="71">
        <f t="shared" si="8"/>
        <v>45798</v>
      </c>
      <c r="B23" s="84" t="s">
        <v>32</v>
      </c>
      <c r="C23" s="72" t="s">
        <v>3</v>
      </c>
      <c r="D23" s="87" t="s">
        <v>32</v>
      </c>
      <c r="E23" s="73" t="str">
        <f t="shared" si="15"/>
        <v/>
      </c>
      <c r="F23" s="74" t="s">
        <v>30</v>
      </c>
      <c r="G23" s="75" t="str">
        <f t="shared" si="16"/>
        <v/>
      </c>
      <c r="H23" s="120" t="s">
        <v>31</v>
      </c>
      <c r="I23" s="122" t="str">
        <f t="shared" si="9"/>
        <v/>
      </c>
      <c r="J23" s="125"/>
      <c r="K23" s="76" t="str">
        <f t="shared" si="10"/>
        <v/>
      </c>
      <c r="L23" s="141" t="s">
        <v>0</v>
      </c>
      <c r="M23" s="144"/>
      <c r="N23" s="145"/>
      <c r="O23" s="90"/>
      <c r="P23" s="60" t="str">
        <f t="shared" si="0"/>
        <v/>
      </c>
      <c r="Q23" s="60" t="str">
        <f t="shared" si="1"/>
        <v/>
      </c>
      <c r="R23" s="61" t="str">
        <f t="shared" si="2"/>
        <v/>
      </c>
      <c r="S23" s="62" t="str">
        <f t="shared" si="3"/>
        <v/>
      </c>
      <c r="T23" s="62" t="str">
        <f t="shared" si="4"/>
        <v/>
      </c>
      <c r="U23" s="62" t="str">
        <f t="shared" si="5"/>
        <v/>
      </c>
      <c r="V23" s="62" t="str">
        <f t="shared" si="6"/>
        <v/>
      </c>
      <c r="W23" s="62" t="str">
        <f t="shared" si="7"/>
        <v/>
      </c>
      <c r="X23" s="62" t="str">
        <f t="shared" si="11"/>
        <v/>
      </c>
      <c r="Y23" s="62" t="str">
        <f t="shared" si="13"/>
        <v/>
      </c>
      <c r="Z23" s="71">
        <f t="shared" si="12"/>
        <v>45798</v>
      </c>
      <c r="AA23" s="40" t="str">
        <f t="shared" si="14"/>
        <v/>
      </c>
      <c r="AB23" s="41"/>
      <c r="AF23" s="119" t="str">
        <f>初期条件設定表!U17</f>
        <v xml:space="preserve"> </v>
      </c>
      <c r="AG23" s="148" t="str">
        <f>初期条件設定表!V17</f>
        <v>L</v>
      </c>
    </row>
    <row r="24" spans="1:33" ht="46.15" customHeight="1">
      <c r="A24" s="71">
        <f t="shared" si="8"/>
        <v>45799</v>
      </c>
      <c r="B24" s="84" t="s">
        <v>32</v>
      </c>
      <c r="C24" s="72" t="s">
        <v>3</v>
      </c>
      <c r="D24" s="87" t="s">
        <v>32</v>
      </c>
      <c r="E24" s="73" t="str">
        <f t="shared" si="15"/>
        <v/>
      </c>
      <c r="F24" s="74" t="s">
        <v>30</v>
      </c>
      <c r="G24" s="75" t="str">
        <f t="shared" si="16"/>
        <v/>
      </c>
      <c r="H24" s="120" t="s">
        <v>31</v>
      </c>
      <c r="I24" s="122" t="str">
        <f t="shared" si="9"/>
        <v/>
      </c>
      <c r="J24" s="125"/>
      <c r="K24" s="76" t="str">
        <f t="shared" si="10"/>
        <v/>
      </c>
      <c r="L24" s="141" t="s">
        <v>0</v>
      </c>
      <c r="M24" s="144"/>
      <c r="N24" s="145"/>
      <c r="O24" s="90"/>
      <c r="P24" s="60" t="str">
        <f t="shared" si="0"/>
        <v/>
      </c>
      <c r="Q24" s="60" t="str">
        <f t="shared" si="1"/>
        <v/>
      </c>
      <c r="R24" s="61" t="str">
        <f t="shared" si="2"/>
        <v/>
      </c>
      <c r="S24" s="62" t="str">
        <f t="shared" si="3"/>
        <v/>
      </c>
      <c r="T24" s="62" t="str">
        <f t="shared" si="4"/>
        <v/>
      </c>
      <c r="U24" s="62" t="str">
        <f t="shared" si="5"/>
        <v/>
      </c>
      <c r="V24" s="62" t="str">
        <f t="shared" si="6"/>
        <v/>
      </c>
      <c r="W24" s="62" t="str">
        <f t="shared" si="7"/>
        <v/>
      </c>
      <c r="X24" s="62" t="str">
        <f t="shared" si="11"/>
        <v/>
      </c>
      <c r="Y24" s="62" t="str">
        <f t="shared" si="13"/>
        <v/>
      </c>
      <c r="Z24" s="71">
        <f t="shared" si="12"/>
        <v>45799</v>
      </c>
      <c r="AA24" s="40" t="str">
        <f t="shared" si="14"/>
        <v/>
      </c>
      <c r="AB24" s="41"/>
      <c r="AF24" s="119" t="str">
        <f>初期条件設定表!U18</f>
        <v xml:space="preserve"> </v>
      </c>
      <c r="AG24" s="148" t="str">
        <f>初期条件設定表!V18</f>
        <v>M</v>
      </c>
    </row>
    <row r="25" spans="1:33" ht="46.15" customHeight="1">
      <c r="A25" s="71">
        <f t="shared" si="8"/>
        <v>45800</v>
      </c>
      <c r="B25" s="84" t="s">
        <v>32</v>
      </c>
      <c r="C25" s="72" t="s">
        <v>3</v>
      </c>
      <c r="D25" s="87" t="s">
        <v>32</v>
      </c>
      <c r="E25" s="73" t="str">
        <f t="shared" si="15"/>
        <v/>
      </c>
      <c r="F25" s="74" t="s">
        <v>30</v>
      </c>
      <c r="G25" s="75" t="str">
        <f t="shared" si="16"/>
        <v/>
      </c>
      <c r="H25" s="120" t="s">
        <v>31</v>
      </c>
      <c r="I25" s="122" t="str">
        <f t="shared" si="9"/>
        <v/>
      </c>
      <c r="J25" s="125"/>
      <c r="K25" s="76" t="str">
        <f t="shared" si="10"/>
        <v/>
      </c>
      <c r="L25" s="141" t="s">
        <v>0</v>
      </c>
      <c r="M25" s="144"/>
      <c r="N25" s="145"/>
      <c r="O25" s="90"/>
      <c r="P25" s="60" t="str">
        <f t="shared" si="0"/>
        <v/>
      </c>
      <c r="Q25" s="60" t="str">
        <f t="shared" si="1"/>
        <v/>
      </c>
      <c r="R25" s="61" t="str">
        <f t="shared" si="2"/>
        <v/>
      </c>
      <c r="S25" s="62" t="str">
        <f t="shared" si="3"/>
        <v/>
      </c>
      <c r="T25" s="62" t="str">
        <f t="shared" si="4"/>
        <v/>
      </c>
      <c r="U25" s="62" t="str">
        <f t="shared" si="5"/>
        <v/>
      </c>
      <c r="V25" s="62" t="str">
        <f t="shared" si="6"/>
        <v/>
      </c>
      <c r="W25" s="62" t="str">
        <f t="shared" si="7"/>
        <v/>
      </c>
      <c r="X25" s="62" t="str">
        <f t="shared" si="11"/>
        <v/>
      </c>
      <c r="Y25" s="62" t="str">
        <f t="shared" si="13"/>
        <v/>
      </c>
      <c r="Z25" s="71">
        <f t="shared" si="12"/>
        <v>45800</v>
      </c>
      <c r="AA25" s="40" t="str">
        <f t="shared" si="14"/>
        <v/>
      </c>
      <c r="AB25" s="41"/>
      <c r="AF25" s="119" t="str">
        <f>初期条件設定表!U19</f>
        <v xml:space="preserve"> </v>
      </c>
      <c r="AG25" s="148" t="str">
        <f>初期条件設定表!V19</f>
        <v>N</v>
      </c>
    </row>
    <row r="26" spans="1:33" ht="46.15" customHeight="1">
      <c r="A26" s="71">
        <f t="shared" si="8"/>
        <v>45803</v>
      </c>
      <c r="B26" s="84" t="s">
        <v>32</v>
      </c>
      <c r="C26" s="72" t="s">
        <v>3</v>
      </c>
      <c r="D26" s="87" t="s">
        <v>32</v>
      </c>
      <c r="E26" s="73" t="str">
        <f t="shared" si="15"/>
        <v/>
      </c>
      <c r="F26" s="74" t="s">
        <v>30</v>
      </c>
      <c r="G26" s="75" t="str">
        <f t="shared" si="16"/>
        <v/>
      </c>
      <c r="H26" s="120" t="s">
        <v>31</v>
      </c>
      <c r="I26" s="122" t="str">
        <f t="shared" si="9"/>
        <v/>
      </c>
      <c r="J26" s="125"/>
      <c r="K26" s="76" t="str">
        <f t="shared" si="10"/>
        <v/>
      </c>
      <c r="L26" s="141" t="s">
        <v>0</v>
      </c>
      <c r="M26" s="144"/>
      <c r="N26" s="145"/>
      <c r="O26" s="90"/>
      <c r="P26" s="60" t="str">
        <f t="shared" si="0"/>
        <v/>
      </c>
      <c r="Q26" s="60" t="str">
        <f t="shared" si="1"/>
        <v/>
      </c>
      <c r="R26" s="61" t="str">
        <f t="shared" si="2"/>
        <v/>
      </c>
      <c r="S26" s="62" t="str">
        <f t="shared" si="3"/>
        <v/>
      </c>
      <c r="T26" s="62" t="str">
        <f t="shared" si="4"/>
        <v/>
      </c>
      <c r="U26" s="62" t="str">
        <f t="shared" si="5"/>
        <v/>
      </c>
      <c r="V26" s="62" t="str">
        <f t="shared" si="6"/>
        <v/>
      </c>
      <c r="W26" s="62" t="str">
        <f t="shared" si="7"/>
        <v/>
      </c>
      <c r="X26" s="62" t="str">
        <f t="shared" si="11"/>
        <v/>
      </c>
      <c r="Y26" s="62" t="str">
        <f t="shared" si="13"/>
        <v/>
      </c>
      <c r="Z26" s="71">
        <f t="shared" si="12"/>
        <v>45803</v>
      </c>
      <c r="AA26" s="40" t="str">
        <f t="shared" si="14"/>
        <v/>
      </c>
      <c r="AB26" s="41"/>
      <c r="AF26" s="119" t="str">
        <f>初期条件設定表!U20</f>
        <v xml:space="preserve"> </v>
      </c>
      <c r="AG26" s="148" t="str">
        <f>初期条件設定表!V20</f>
        <v>O</v>
      </c>
    </row>
    <row r="27" spans="1:33" ht="46.15" customHeight="1">
      <c r="A27" s="71">
        <f t="shared" si="8"/>
        <v>45804</v>
      </c>
      <c r="B27" s="84" t="s">
        <v>32</v>
      </c>
      <c r="C27" s="72" t="s">
        <v>3</v>
      </c>
      <c r="D27" s="87" t="s">
        <v>32</v>
      </c>
      <c r="E27" s="73" t="str">
        <f t="shared" si="15"/>
        <v/>
      </c>
      <c r="F27" s="74" t="s">
        <v>30</v>
      </c>
      <c r="G27" s="75" t="str">
        <f t="shared" si="16"/>
        <v/>
      </c>
      <c r="H27" s="120" t="s">
        <v>31</v>
      </c>
      <c r="I27" s="122" t="str">
        <f t="shared" si="9"/>
        <v/>
      </c>
      <c r="J27" s="125"/>
      <c r="K27" s="76" t="str">
        <f t="shared" si="10"/>
        <v/>
      </c>
      <c r="L27" s="141" t="s">
        <v>0</v>
      </c>
      <c r="M27" s="144"/>
      <c r="N27" s="145"/>
      <c r="O27" s="90"/>
      <c r="P27" s="60" t="str">
        <f t="shared" si="0"/>
        <v/>
      </c>
      <c r="Q27" s="60" t="str">
        <f t="shared" si="1"/>
        <v/>
      </c>
      <c r="R27" s="61" t="str">
        <f t="shared" si="2"/>
        <v/>
      </c>
      <c r="S27" s="62" t="str">
        <f t="shared" si="3"/>
        <v/>
      </c>
      <c r="T27" s="62" t="str">
        <f t="shared" si="4"/>
        <v/>
      </c>
      <c r="U27" s="62" t="str">
        <f t="shared" si="5"/>
        <v/>
      </c>
      <c r="V27" s="62" t="str">
        <f t="shared" si="6"/>
        <v/>
      </c>
      <c r="W27" s="62" t="str">
        <f t="shared" si="7"/>
        <v/>
      </c>
      <c r="X27" s="62" t="str">
        <f t="shared" si="11"/>
        <v/>
      </c>
      <c r="Y27" s="62" t="str">
        <f t="shared" si="13"/>
        <v/>
      </c>
      <c r="Z27" s="71">
        <f t="shared" si="12"/>
        <v>45804</v>
      </c>
      <c r="AA27" s="40" t="str">
        <f t="shared" si="14"/>
        <v/>
      </c>
      <c r="AB27" s="41"/>
      <c r="AF27" s="119" t="str">
        <f>初期条件設定表!U21</f>
        <v xml:space="preserve"> </v>
      </c>
      <c r="AG27" s="148" t="str">
        <f>初期条件設定表!V21</f>
        <v>P</v>
      </c>
    </row>
    <row r="28" spans="1:33" ht="46.15" customHeight="1">
      <c r="A28" s="71">
        <f t="shared" si="8"/>
        <v>45805</v>
      </c>
      <c r="B28" s="84" t="s">
        <v>32</v>
      </c>
      <c r="C28" s="72" t="s">
        <v>3</v>
      </c>
      <c r="D28" s="87" t="s">
        <v>32</v>
      </c>
      <c r="E28" s="73" t="str">
        <f t="shared" si="15"/>
        <v/>
      </c>
      <c r="F28" s="74" t="s">
        <v>30</v>
      </c>
      <c r="G28" s="75" t="str">
        <f t="shared" si="16"/>
        <v/>
      </c>
      <c r="H28" s="120" t="s">
        <v>31</v>
      </c>
      <c r="I28" s="122" t="str">
        <f t="shared" si="9"/>
        <v/>
      </c>
      <c r="J28" s="125"/>
      <c r="K28" s="76" t="str">
        <f t="shared" si="10"/>
        <v/>
      </c>
      <c r="L28" s="141" t="s">
        <v>0</v>
      </c>
      <c r="M28" s="144"/>
      <c r="N28" s="145"/>
      <c r="O28" s="90"/>
      <c r="P28" s="60" t="str">
        <f t="shared" si="0"/>
        <v/>
      </c>
      <c r="Q28" s="60" t="str">
        <f t="shared" si="1"/>
        <v/>
      </c>
      <c r="R28" s="61" t="str">
        <f t="shared" si="2"/>
        <v/>
      </c>
      <c r="S28" s="62" t="str">
        <f t="shared" si="3"/>
        <v/>
      </c>
      <c r="T28" s="62" t="str">
        <f t="shared" si="4"/>
        <v/>
      </c>
      <c r="U28" s="62" t="str">
        <f t="shared" si="5"/>
        <v/>
      </c>
      <c r="V28" s="62" t="str">
        <f t="shared" si="6"/>
        <v/>
      </c>
      <c r="W28" s="62" t="str">
        <f t="shared" si="7"/>
        <v/>
      </c>
      <c r="X28" s="62" t="str">
        <f t="shared" si="11"/>
        <v/>
      </c>
      <c r="Y28" s="62" t="str">
        <f t="shared" si="13"/>
        <v/>
      </c>
      <c r="Z28" s="71">
        <f t="shared" si="12"/>
        <v>45805</v>
      </c>
      <c r="AA28" s="40" t="str">
        <f t="shared" si="14"/>
        <v/>
      </c>
      <c r="AB28" s="41"/>
      <c r="AF28" s="119" t="str">
        <f>初期条件設定表!U22</f>
        <v xml:space="preserve"> </v>
      </c>
      <c r="AG28" s="148" t="str">
        <f>初期条件設定表!V22</f>
        <v>Q</v>
      </c>
    </row>
    <row r="29" spans="1:33" ht="46.15" customHeight="1">
      <c r="A29" s="71">
        <f t="shared" si="8"/>
        <v>45806</v>
      </c>
      <c r="B29" s="84" t="s">
        <v>32</v>
      </c>
      <c r="C29" s="72" t="s">
        <v>3</v>
      </c>
      <c r="D29" s="87" t="s">
        <v>32</v>
      </c>
      <c r="E29" s="73" t="str">
        <f t="shared" si="15"/>
        <v/>
      </c>
      <c r="F29" s="74" t="s">
        <v>30</v>
      </c>
      <c r="G29" s="75" t="str">
        <f t="shared" si="16"/>
        <v/>
      </c>
      <c r="H29" s="120" t="s">
        <v>31</v>
      </c>
      <c r="I29" s="122" t="str">
        <f t="shared" si="9"/>
        <v/>
      </c>
      <c r="J29" s="125"/>
      <c r="K29" s="76" t="str">
        <f t="shared" si="10"/>
        <v/>
      </c>
      <c r="L29" s="141" t="s">
        <v>0</v>
      </c>
      <c r="M29" s="144"/>
      <c r="N29" s="145"/>
      <c r="O29" s="90"/>
      <c r="P29" s="60" t="str">
        <f t="shared" si="0"/>
        <v/>
      </c>
      <c r="Q29" s="60" t="str">
        <f t="shared" si="1"/>
        <v/>
      </c>
      <c r="R29" s="61" t="str">
        <f t="shared" si="2"/>
        <v/>
      </c>
      <c r="S29" s="62" t="str">
        <f t="shared" si="3"/>
        <v/>
      </c>
      <c r="T29" s="62" t="str">
        <f t="shared" si="4"/>
        <v/>
      </c>
      <c r="U29" s="62" t="str">
        <f t="shared" si="5"/>
        <v/>
      </c>
      <c r="V29" s="62" t="str">
        <f t="shared" si="6"/>
        <v/>
      </c>
      <c r="W29" s="62" t="str">
        <f t="shared" si="7"/>
        <v/>
      </c>
      <c r="X29" s="62" t="str">
        <f t="shared" si="11"/>
        <v/>
      </c>
      <c r="Y29" s="62" t="str">
        <f t="shared" si="13"/>
        <v/>
      </c>
      <c r="Z29" s="71">
        <f t="shared" si="12"/>
        <v>45806</v>
      </c>
      <c r="AA29" s="40" t="str">
        <f t="shared" si="14"/>
        <v/>
      </c>
      <c r="AB29" s="41"/>
      <c r="AF29" s="119" t="str">
        <f>初期条件設定表!U23</f>
        <v xml:space="preserve"> </v>
      </c>
      <c r="AG29" s="148" t="str">
        <f>初期条件設定表!V23</f>
        <v>R</v>
      </c>
    </row>
    <row r="30" spans="1:33" ht="46.15" customHeight="1">
      <c r="A30" s="71">
        <f t="shared" si="8"/>
        <v>45807</v>
      </c>
      <c r="B30" s="84" t="s">
        <v>32</v>
      </c>
      <c r="C30" s="72" t="s">
        <v>3</v>
      </c>
      <c r="D30" s="87" t="s">
        <v>32</v>
      </c>
      <c r="E30" s="73" t="str">
        <f t="shared" si="15"/>
        <v/>
      </c>
      <c r="F30" s="74" t="s">
        <v>30</v>
      </c>
      <c r="G30" s="75" t="str">
        <f t="shared" si="16"/>
        <v/>
      </c>
      <c r="H30" s="120" t="s">
        <v>31</v>
      </c>
      <c r="I30" s="122" t="str">
        <f t="shared" si="9"/>
        <v/>
      </c>
      <c r="J30" s="125"/>
      <c r="K30" s="76" t="str">
        <f t="shared" si="10"/>
        <v/>
      </c>
      <c r="L30" s="141" t="s">
        <v>0</v>
      </c>
      <c r="M30" s="144"/>
      <c r="N30" s="145"/>
      <c r="O30" s="90"/>
      <c r="P30" s="60" t="str">
        <f t="shared" si="0"/>
        <v/>
      </c>
      <c r="Q30" s="60" t="str">
        <f t="shared" si="1"/>
        <v/>
      </c>
      <c r="R30" s="61" t="str">
        <f t="shared" si="2"/>
        <v/>
      </c>
      <c r="S30" s="62" t="str">
        <f t="shared" si="3"/>
        <v/>
      </c>
      <c r="T30" s="62" t="str">
        <f t="shared" si="4"/>
        <v/>
      </c>
      <c r="U30" s="62" t="str">
        <f t="shared" si="5"/>
        <v/>
      </c>
      <c r="V30" s="62" t="str">
        <f t="shared" si="6"/>
        <v/>
      </c>
      <c r="W30" s="62" t="str">
        <f t="shared" si="7"/>
        <v/>
      </c>
      <c r="X30" s="62" t="str">
        <f t="shared" si="11"/>
        <v/>
      </c>
      <c r="Y30" s="62" t="str">
        <f t="shared" si="13"/>
        <v/>
      </c>
      <c r="Z30" s="71">
        <f t="shared" si="12"/>
        <v>45807</v>
      </c>
      <c r="AA30" s="40" t="str">
        <f t="shared" si="14"/>
        <v/>
      </c>
      <c r="AB30" s="41"/>
      <c r="AF30" s="119" t="str">
        <f>初期条件設定表!U24</f>
        <v xml:space="preserve"> </v>
      </c>
      <c r="AG30" s="148" t="str">
        <f>初期条件設定表!V24</f>
        <v>S</v>
      </c>
    </row>
    <row r="31" spans="1:33" ht="46.15" customHeight="1">
      <c r="A31" s="71" t="str">
        <f t="shared" si="8"/>
        <v/>
      </c>
      <c r="B31" s="85" t="s">
        <v>32</v>
      </c>
      <c r="C31" s="77" t="s">
        <v>3</v>
      </c>
      <c r="D31" s="88" t="s">
        <v>32</v>
      </c>
      <c r="E31" s="73" t="str">
        <f t="shared" si="15"/>
        <v/>
      </c>
      <c r="F31" s="74" t="s">
        <v>30</v>
      </c>
      <c r="G31" s="75" t="str">
        <f t="shared" si="16"/>
        <v/>
      </c>
      <c r="H31" s="120" t="s">
        <v>31</v>
      </c>
      <c r="I31" s="122" t="str">
        <f t="shared" si="9"/>
        <v/>
      </c>
      <c r="J31" s="125"/>
      <c r="K31" s="76" t="str">
        <f t="shared" si="10"/>
        <v/>
      </c>
      <c r="L31" s="141" t="s">
        <v>0</v>
      </c>
      <c r="M31" s="144"/>
      <c r="N31" s="145"/>
      <c r="O31" s="90"/>
      <c r="P31" s="60" t="str">
        <f t="shared" si="0"/>
        <v/>
      </c>
      <c r="Q31" s="60" t="str">
        <f t="shared" si="1"/>
        <v/>
      </c>
      <c r="R31" s="61" t="str">
        <f t="shared" si="2"/>
        <v/>
      </c>
      <c r="S31" s="62" t="str">
        <f t="shared" si="3"/>
        <v/>
      </c>
      <c r="T31" s="62" t="str">
        <f t="shared" si="4"/>
        <v/>
      </c>
      <c r="U31" s="62" t="str">
        <f t="shared" si="5"/>
        <v/>
      </c>
      <c r="V31" s="62" t="str">
        <f t="shared" si="6"/>
        <v/>
      </c>
      <c r="W31" s="62" t="str">
        <f t="shared" si="7"/>
        <v/>
      </c>
      <c r="X31" s="62" t="str">
        <f t="shared" si="11"/>
        <v/>
      </c>
      <c r="Y31" s="62" t="str">
        <f t="shared" si="13"/>
        <v/>
      </c>
      <c r="Z31" s="71" t="str">
        <f t="shared" si="12"/>
        <v/>
      </c>
      <c r="AA31" s="40" t="str">
        <f t="shared" si="14"/>
        <v/>
      </c>
      <c r="AB31" s="41"/>
      <c r="AF31" s="119" t="str">
        <f>初期条件設定表!U25</f>
        <v xml:space="preserve"> </v>
      </c>
      <c r="AG31" s="148" t="str">
        <f>初期条件設定表!V25</f>
        <v>T</v>
      </c>
    </row>
    <row r="32" spans="1:33" ht="46.15" customHeight="1" thickBot="1">
      <c r="A32" s="71" t="str">
        <f t="shared" si="8"/>
        <v/>
      </c>
      <c r="B32" s="84" t="s">
        <v>32</v>
      </c>
      <c r="C32" s="72" t="s">
        <v>3</v>
      </c>
      <c r="D32" s="87" t="s">
        <v>32</v>
      </c>
      <c r="E32" s="73" t="str">
        <f t="shared" si="15"/>
        <v/>
      </c>
      <c r="F32" s="74" t="s">
        <v>30</v>
      </c>
      <c r="G32" s="75" t="str">
        <f t="shared" si="16"/>
        <v/>
      </c>
      <c r="H32" s="120" t="s">
        <v>31</v>
      </c>
      <c r="I32" s="122" t="str">
        <f t="shared" si="9"/>
        <v/>
      </c>
      <c r="J32" s="125"/>
      <c r="K32" s="76" t="str">
        <f t="shared" si="10"/>
        <v/>
      </c>
      <c r="L32" s="141" t="s">
        <v>0</v>
      </c>
      <c r="M32" s="149"/>
      <c r="N32" s="150"/>
      <c r="O32" s="90"/>
      <c r="P32" s="60" t="str">
        <f t="shared" si="0"/>
        <v/>
      </c>
      <c r="Q32" s="60" t="str">
        <f t="shared" si="1"/>
        <v/>
      </c>
      <c r="R32" s="61" t="str">
        <f t="shared" si="2"/>
        <v/>
      </c>
      <c r="S32" s="62" t="str">
        <f t="shared" si="3"/>
        <v/>
      </c>
      <c r="T32" s="62" t="str">
        <f t="shared" si="4"/>
        <v/>
      </c>
      <c r="U32" s="62" t="str">
        <f t="shared" si="5"/>
        <v/>
      </c>
      <c r="V32" s="62" t="str">
        <f t="shared" si="6"/>
        <v/>
      </c>
      <c r="W32" s="62" t="str">
        <f t="shared" si="7"/>
        <v/>
      </c>
      <c r="X32" s="62" t="str">
        <f t="shared" si="11"/>
        <v/>
      </c>
      <c r="Y32" s="62" t="str">
        <f t="shared" si="13"/>
        <v/>
      </c>
      <c r="Z32" s="71" t="str">
        <f t="shared" si="12"/>
        <v/>
      </c>
      <c r="AA32" s="40" t="str">
        <f t="shared" si="14"/>
        <v/>
      </c>
      <c r="AB32" s="41"/>
      <c r="AF32" s="119" t="str">
        <f>初期条件設定表!U26</f>
        <v xml:space="preserve"> </v>
      </c>
      <c r="AG32" s="148" t="str">
        <f>初期条件設定表!V26</f>
        <v xml:space="preserve"> </v>
      </c>
    </row>
    <row r="33" spans="1:28" ht="46.15" hidden="1" customHeight="1">
      <c r="A33" s="71" t="str">
        <f t="shared" si="8"/>
        <v/>
      </c>
      <c r="B33" s="84" t="s">
        <v>32</v>
      </c>
      <c r="C33" s="72" t="s">
        <v>3</v>
      </c>
      <c r="D33" s="87" t="s">
        <v>32</v>
      </c>
      <c r="E33" s="73" t="str">
        <f t="shared" si="15"/>
        <v/>
      </c>
      <c r="F33" s="74" t="s">
        <v>30</v>
      </c>
      <c r="G33" s="75" t="str">
        <f t="shared" si="16"/>
        <v/>
      </c>
      <c r="H33" s="120" t="s">
        <v>31</v>
      </c>
      <c r="I33" s="122" t="str">
        <f t="shared" si="9"/>
        <v/>
      </c>
      <c r="J33" s="125"/>
      <c r="K33" s="76" t="str">
        <f t="shared" si="10"/>
        <v/>
      </c>
      <c r="L33" s="67" t="s">
        <v>0</v>
      </c>
      <c r="M33" s="151"/>
      <c r="N33" s="152"/>
      <c r="O33" s="90"/>
      <c r="P33" s="60" t="str">
        <f t="shared" si="0"/>
        <v/>
      </c>
      <c r="Q33" s="60" t="str">
        <f t="shared" si="1"/>
        <v/>
      </c>
      <c r="R33" s="61" t="str">
        <f t="shared" si="2"/>
        <v/>
      </c>
      <c r="S33" s="62" t="str">
        <f t="shared" si="3"/>
        <v/>
      </c>
      <c r="T33" s="62" t="str">
        <f t="shared" si="4"/>
        <v/>
      </c>
      <c r="U33" s="62" t="str">
        <f t="shared" si="5"/>
        <v/>
      </c>
      <c r="V33" s="62" t="str">
        <f t="shared" si="6"/>
        <v/>
      </c>
      <c r="W33" s="62" t="str">
        <f t="shared" si="7"/>
        <v/>
      </c>
      <c r="X33" s="62" t="str">
        <f t="shared" si="11"/>
        <v/>
      </c>
      <c r="Y33" s="62" t="str">
        <f t="shared" si="13"/>
        <v/>
      </c>
      <c r="Z33" s="71" t="str">
        <f t="shared" si="12"/>
        <v/>
      </c>
      <c r="AA33" s="40" t="str">
        <f t="shared" si="14"/>
        <v/>
      </c>
      <c r="AB33" s="41"/>
    </row>
    <row r="34" spans="1:28" ht="46.15" hidden="1" customHeight="1">
      <c r="A34" s="71" t="str">
        <f t="shared" si="8"/>
        <v/>
      </c>
      <c r="B34" s="84" t="s">
        <v>32</v>
      </c>
      <c r="C34" s="72" t="s">
        <v>3</v>
      </c>
      <c r="D34" s="87" t="s">
        <v>32</v>
      </c>
      <c r="E34" s="73" t="str">
        <f t="shared" si="15"/>
        <v/>
      </c>
      <c r="F34" s="74" t="s">
        <v>30</v>
      </c>
      <c r="G34" s="75" t="str">
        <f t="shared" si="16"/>
        <v/>
      </c>
      <c r="H34" s="120" t="s">
        <v>31</v>
      </c>
      <c r="I34" s="122" t="str">
        <f t="shared" si="9"/>
        <v/>
      </c>
      <c r="J34" s="125"/>
      <c r="K34" s="76" t="str">
        <f t="shared" si="10"/>
        <v/>
      </c>
      <c r="L34" s="67" t="s">
        <v>0</v>
      </c>
      <c r="M34" s="153"/>
      <c r="N34" s="154"/>
      <c r="O34" s="90"/>
      <c r="P34" s="60" t="str">
        <f t="shared" si="0"/>
        <v/>
      </c>
      <c r="Q34" s="60" t="str">
        <f t="shared" si="1"/>
        <v/>
      </c>
      <c r="R34" s="61" t="str">
        <f t="shared" si="2"/>
        <v/>
      </c>
      <c r="S34" s="62" t="str">
        <f t="shared" si="3"/>
        <v/>
      </c>
      <c r="T34" s="62" t="str">
        <f t="shared" si="4"/>
        <v/>
      </c>
      <c r="U34" s="62" t="str">
        <f t="shared" si="5"/>
        <v/>
      </c>
      <c r="V34" s="62" t="str">
        <f t="shared" si="6"/>
        <v/>
      </c>
      <c r="W34" s="62" t="str">
        <f t="shared" si="7"/>
        <v/>
      </c>
      <c r="X34" s="62" t="str">
        <f t="shared" ref="X34:X35" si="17">IF(OR(DBCS($B34)="：",$B34="",DBCS($D34)="：",$D34=""),"",SUM(S34:W34))</f>
        <v/>
      </c>
      <c r="Y34" s="62" t="str">
        <f t="shared" si="13"/>
        <v/>
      </c>
      <c r="Z34" s="71" t="str">
        <f t="shared" si="12"/>
        <v/>
      </c>
      <c r="AA34" s="40"/>
      <c r="AB34" s="41"/>
    </row>
    <row r="35" spans="1:28" ht="46.15" hidden="1" customHeight="1" thickBot="1">
      <c r="A35" s="78" t="str">
        <f t="shared" si="8"/>
        <v/>
      </c>
      <c r="B35" s="86" t="s">
        <v>59</v>
      </c>
      <c r="C35" s="79" t="s">
        <v>25</v>
      </c>
      <c r="D35" s="89" t="s">
        <v>59</v>
      </c>
      <c r="E35" s="80" t="str">
        <f t="shared" si="15"/>
        <v/>
      </c>
      <c r="F35" s="81" t="s">
        <v>64</v>
      </c>
      <c r="G35" s="82" t="str">
        <f t="shared" si="16"/>
        <v/>
      </c>
      <c r="H35" s="121" t="s">
        <v>83</v>
      </c>
      <c r="I35" s="123" t="str">
        <f t="shared" si="9"/>
        <v/>
      </c>
      <c r="J35" s="126"/>
      <c r="K35" s="83" t="str">
        <f t="shared" si="10"/>
        <v/>
      </c>
      <c r="L35" s="68" t="s">
        <v>84</v>
      </c>
      <c r="M35" s="153"/>
      <c r="N35" s="154"/>
      <c r="O35" s="91"/>
      <c r="P35" s="60" t="str">
        <f t="shared" si="0"/>
        <v/>
      </c>
      <c r="Q35" s="60" t="str">
        <f t="shared" si="1"/>
        <v/>
      </c>
      <c r="R35" s="61" t="str">
        <f t="shared" si="2"/>
        <v/>
      </c>
      <c r="S35" s="62" t="str">
        <f t="shared" si="3"/>
        <v/>
      </c>
      <c r="T35" s="62" t="str">
        <f t="shared" si="4"/>
        <v/>
      </c>
      <c r="U35" s="62" t="str">
        <f t="shared" si="5"/>
        <v/>
      </c>
      <c r="V35" s="62" t="str">
        <f t="shared" si="6"/>
        <v/>
      </c>
      <c r="W35" s="62" t="str">
        <f t="shared" si="7"/>
        <v/>
      </c>
      <c r="X35" s="62" t="str">
        <f t="shared" si="17"/>
        <v/>
      </c>
      <c r="Y35" s="62" t="str">
        <f t="shared" si="13"/>
        <v/>
      </c>
      <c r="Z35" s="78" t="str">
        <f t="shared" si="12"/>
        <v/>
      </c>
      <c r="AA35" s="40" t="str">
        <f>IF(OR(DBCS($B35)="：",$B35="",DBCS($D35)="：",$D35=""),"",MAX(MIN($D35,TIME(23,59,59))-MAX($B35,$AH$1),0))</f>
        <v/>
      </c>
      <c r="AB35" s="41"/>
    </row>
    <row r="36" spans="1:28" ht="41.25" customHeight="1" thickBot="1">
      <c r="A36" s="42" t="s">
        <v>33</v>
      </c>
      <c r="B36" s="418"/>
      <c r="C36" s="419"/>
      <c r="D36" s="420"/>
      <c r="E36" s="421">
        <f>SUM(E9:E35)+SUM(G9:G35)/60</f>
        <v>0</v>
      </c>
      <c r="F36" s="422"/>
      <c r="G36" s="423" t="s">
        <v>1</v>
      </c>
      <c r="H36" s="424"/>
      <c r="I36" s="127"/>
      <c r="J36" s="128"/>
      <c r="K36" s="69">
        <f>SUM(K9:K35)</f>
        <v>0</v>
      </c>
      <c r="L36" s="161" t="s">
        <v>0</v>
      </c>
      <c r="M36" s="162"/>
      <c r="N36" s="411"/>
      <c r="O36" s="413"/>
      <c r="P36" s="47"/>
      <c r="Q36" s="47"/>
      <c r="R36" s="47"/>
      <c r="S36" s="47"/>
      <c r="T36" s="47"/>
      <c r="U36" s="47"/>
      <c r="V36" s="47"/>
      <c r="W36" s="63"/>
      <c r="X36" s="63"/>
      <c r="Y36" s="63"/>
      <c r="Z36" s="63"/>
      <c r="AA36" s="41"/>
      <c r="AB36" s="41"/>
    </row>
    <row r="37" spans="1:28" ht="19.5" customHeight="1">
      <c r="A37" s="9"/>
      <c r="B37" s="10"/>
      <c r="C37" s="10"/>
      <c r="D37" s="10"/>
      <c r="E37" s="2"/>
      <c r="F37" s="2"/>
      <c r="G37" s="10"/>
      <c r="H37" s="10"/>
      <c r="I37" s="10"/>
      <c r="J37" s="10"/>
      <c r="K37" s="1"/>
      <c r="L37" s="134"/>
      <c r="M37" s="11"/>
      <c r="N37" s="11"/>
      <c r="P37" s="47"/>
      <c r="Q37" s="47"/>
      <c r="R37" s="47"/>
      <c r="S37" s="47"/>
      <c r="T37" s="47"/>
      <c r="U37" s="47"/>
      <c r="V37" s="47"/>
      <c r="W37" s="47"/>
      <c r="X37" s="47"/>
      <c r="Y37" s="47"/>
      <c r="Z37" s="47"/>
    </row>
    <row r="38" spans="1:28">
      <c r="P38" s="47"/>
      <c r="Q38" s="47"/>
      <c r="R38" s="47"/>
      <c r="S38" s="47"/>
      <c r="T38" s="47"/>
      <c r="U38" s="47"/>
      <c r="V38" s="47"/>
      <c r="W38" s="47"/>
      <c r="X38" s="47"/>
      <c r="Y38" s="47"/>
      <c r="Z38" s="47"/>
    </row>
    <row r="39" spans="1:28">
      <c r="P39" s="47"/>
      <c r="Q39" s="47"/>
      <c r="R39" s="47"/>
      <c r="S39" s="47"/>
      <c r="T39" s="47"/>
      <c r="U39" s="47"/>
      <c r="V39" s="47"/>
      <c r="W39" s="47"/>
      <c r="X39" s="47"/>
      <c r="Y39" s="47"/>
      <c r="Z39" s="47"/>
    </row>
    <row r="40" spans="1:28">
      <c r="P40" s="47"/>
      <c r="Q40" s="47"/>
      <c r="R40" s="47"/>
      <c r="S40" s="47"/>
      <c r="T40" s="47"/>
      <c r="U40" s="47"/>
      <c r="V40" s="47"/>
      <c r="W40" s="47"/>
      <c r="X40" s="47"/>
      <c r="Y40" s="47"/>
      <c r="Z40" s="47"/>
    </row>
    <row r="41" spans="1:28">
      <c r="P41" s="47"/>
      <c r="Q41" s="47"/>
      <c r="R41" s="47"/>
      <c r="S41" s="47"/>
      <c r="T41" s="47"/>
      <c r="U41" s="47"/>
      <c r="V41" s="47"/>
      <c r="W41" s="47"/>
      <c r="X41" s="47"/>
      <c r="Y41" s="47"/>
      <c r="Z41" s="47"/>
    </row>
    <row r="42" spans="1:28">
      <c r="P42" s="47"/>
      <c r="Q42" s="47"/>
      <c r="R42" s="47"/>
      <c r="S42" s="47"/>
      <c r="T42" s="47"/>
      <c r="U42" s="47"/>
      <c r="V42" s="47"/>
      <c r="W42" s="47"/>
      <c r="X42" s="47"/>
      <c r="Y42" s="47"/>
      <c r="Z42" s="47"/>
    </row>
    <row r="43" spans="1:28">
      <c r="P43" s="47"/>
      <c r="Q43" s="47"/>
      <c r="R43" s="47"/>
      <c r="S43" s="47"/>
      <c r="T43" s="47"/>
      <c r="U43" s="47"/>
      <c r="V43" s="47"/>
      <c r="W43" s="47"/>
      <c r="X43" s="47"/>
      <c r="Y43" s="47"/>
      <c r="Z43" s="47"/>
    </row>
    <row r="44" spans="1:28">
      <c r="P44" s="47"/>
      <c r="Q44" s="47"/>
      <c r="R44" s="47"/>
      <c r="S44" s="47"/>
      <c r="T44" s="47"/>
      <c r="U44" s="47"/>
      <c r="V44" s="47"/>
      <c r="W44" s="47"/>
      <c r="X44" s="47"/>
      <c r="Y44" s="47"/>
      <c r="Z44" s="47"/>
    </row>
    <row r="45" spans="1:28">
      <c r="P45" s="47"/>
      <c r="Q45" s="47"/>
      <c r="R45" s="47"/>
      <c r="S45" s="47"/>
      <c r="T45" s="47"/>
      <c r="U45" s="47"/>
      <c r="V45" s="47"/>
      <c r="W45" s="47"/>
      <c r="X45" s="47"/>
      <c r="Y45" s="47"/>
      <c r="Z45" s="47"/>
    </row>
    <row r="46" spans="1:28">
      <c r="P46" s="47"/>
      <c r="Q46" s="47"/>
      <c r="R46" s="47"/>
      <c r="S46" s="47"/>
      <c r="T46" s="47"/>
      <c r="U46" s="47"/>
      <c r="V46" s="47"/>
      <c r="W46" s="47"/>
      <c r="X46" s="47"/>
      <c r="Y46" s="47"/>
      <c r="Z46" s="47"/>
    </row>
    <row r="47" spans="1:28">
      <c r="P47" s="47"/>
      <c r="Q47" s="47"/>
      <c r="R47" s="47"/>
      <c r="S47" s="47"/>
      <c r="T47" s="47"/>
      <c r="U47" s="47"/>
      <c r="V47" s="47"/>
      <c r="W47" s="47"/>
      <c r="X47" s="47"/>
      <c r="Y47" s="47"/>
      <c r="Z47" s="47"/>
    </row>
    <row r="48" spans="1:28">
      <c r="P48" s="47"/>
      <c r="Q48" s="47"/>
      <c r="R48" s="47"/>
      <c r="S48" s="47"/>
      <c r="T48" s="47"/>
      <c r="U48" s="47"/>
      <c r="V48" s="47"/>
      <c r="W48" s="47"/>
      <c r="X48" s="47"/>
      <c r="Y48" s="47"/>
      <c r="Z48" s="47"/>
    </row>
    <row r="49" spans="16:26">
      <c r="P49" s="47"/>
      <c r="Q49" s="47"/>
      <c r="R49" s="47"/>
      <c r="S49" s="47"/>
      <c r="T49" s="47"/>
      <c r="U49" s="47"/>
      <c r="V49" s="47"/>
      <c r="W49" s="47"/>
      <c r="X49" s="47"/>
      <c r="Y49" s="47"/>
      <c r="Z49" s="47"/>
    </row>
    <row r="50" spans="16:26">
      <c r="P50" s="47"/>
      <c r="Q50" s="47"/>
      <c r="R50" s="47"/>
      <c r="S50" s="47"/>
      <c r="T50" s="47"/>
      <c r="U50" s="47"/>
      <c r="V50" s="47"/>
      <c r="W50" s="47"/>
      <c r="X50" s="47"/>
      <c r="Y50" s="47"/>
      <c r="Z50" s="47"/>
    </row>
    <row r="51" spans="16:26">
      <c r="P51" s="47"/>
      <c r="Q51" s="47"/>
      <c r="R51" s="47"/>
      <c r="S51" s="47"/>
      <c r="T51" s="47"/>
      <c r="U51" s="47"/>
      <c r="V51" s="47"/>
      <c r="W51" s="47"/>
      <c r="X51" s="47"/>
      <c r="Y51" s="47"/>
      <c r="Z51" s="47"/>
    </row>
  </sheetData>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4" tint="0.39997558519241921"/>
  </sheetPr>
  <dimension ref="A1:AQ51"/>
  <sheetViews>
    <sheetView workbookViewId="0"/>
  </sheetViews>
  <sheetFormatPr defaultColWidth="11.36328125" defaultRowHeight="13"/>
  <cols>
    <col min="1" max="1" width="17.90625" style="4" customWidth="1"/>
    <col min="2" max="2" width="9.6328125" style="4" customWidth="1"/>
    <col min="3" max="3" width="3.90625" style="92"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c r="A1" s="43" t="s">
        <v>137</v>
      </c>
      <c r="B1" s="44"/>
      <c r="C1" s="99"/>
      <c r="D1" s="429" t="str">
        <f>"作　業　日　報　兼　直　接　人　件　費　個　別　明　細　表　（"&amp;AK7&amp;"年"&amp;AK8&amp;"月支払分）"</f>
        <v>作　業　日　報　兼　直　接　人　件　費　個　別　明　細　表　（2025年6月支払分）</v>
      </c>
      <c r="E1" s="429"/>
      <c r="F1" s="429"/>
      <c r="G1" s="429"/>
      <c r="H1" s="429"/>
      <c r="I1" s="429"/>
      <c r="J1" s="429"/>
      <c r="K1" s="429"/>
      <c r="L1" s="429"/>
      <c r="M1" s="429"/>
      <c r="N1" s="429"/>
      <c r="O1" s="429"/>
      <c r="AE1" s="425" t="s">
        <v>94</v>
      </c>
      <c r="AF1" s="48" t="s">
        <v>44</v>
      </c>
      <c r="AG1" s="49">
        <f>初期条件設定表!$C$10</f>
        <v>0.375</v>
      </c>
      <c r="AH1" s="49">
        <f>初期条件設定表!$C$14</f>
        <v>0.75</v>
      </c>
      <c r="AI1" s="47"/>
      <c r="AJ1" s="50" t="s">
        <v>12</v>
      </c>
      <c r="AK1" s="51">
        <f>' 入力用 従事者別直接人件費集計表（後期）'!A12</f>
        <v>2025</v>
      </c>
      <c r="AL1" s="47"/>
      <c r="AM1" s="47"/>
      <c r="AN1" s="50" t="s">
        <v>43</v>
      </c>
      <c r="AO1" s="52" t="str">
        <f ca="1">RIGHT(CELL("filename",A1),LEN(CELL("filename",A1))-FIND("]",CELL("filename",A1)))</f>
        <v>2021年8月作業分</v>
      </c>
      <c r="AP1" s="36"/>
      <c r="AQ1" s="37"/>
    </row>
    <row r="2" spans="1:43" ht="24.75" customHeight="1">
      <c r="C2" s="99"/>
      <c r="D2" s="429"/>
      <c r="E2" s="429"/>
      <c r="F2" s="429"/>
      <c r="G2" s="429"/>
      <c r="H2" s="429"/>
      <c r="I2" s="429"/>
      <c r="J2" s="429"/>
      <c r="K2" s="429"/>
      <c r="L2" s="429"/>
      <c r="M2" s="429"/>
      <c r="N2" s="429"/>
      <c r="O2" s="429"/>
      <c r="AE2" s="425"/>
      <c r="AF2" s="48"/>
      <c r="AG2" s="49">
        <f>初期条件設定表!$C$11</f>
        <v>0</v>
      </c>
      <c r="AH2" s="49">
        <f>初期条件設定表!$E$11</f>
        <v>0</v>
      </c>
      <c r="AI2" s="47"/>
      <c r="AJ2" s="50" t="s">
        <v>13</v>
      </c>
      <c r="AK2" s="51">
        <f>' 入力用 従事者別直接人件費集計表（後期）'!D12</f>
        <v>6</v>
      </c>
      <c r="AL2" s="47"/>
      <c r="AM2" s="47"/>
      <c r="AN2" s="47"/>
      <c r="AO2" s="53"/>
    </row>
    <row r="3" spans="1:43" ht="27.75" customHeight="1">
      <c r="A3" s="3" t="s">
        <v>9</v>
      </c>
      <c r="B3" s="426" t="str">
        <f>' 入力用 従事者別直接人件費集計表（後期）'!D5</f>
        <v>○○△△株式会社</v>
      </c>
      <c r="C3" s="426"/>
      <c r="D3" s="426"/>
      <c r="E3" s="38"/>
      <c r="F3" s="38"/>
      <c r="G3" s="38"/>
      <c r="H3" s="38"/>
      <c r="I3" s="38"/>
      <c r="J3" s="38"/>
      <c r="K3" s="38"/>
      <c r="L3" s="38"/>
      <c r="M3" s="38"/>
      <c r="N3" s="38"/>
      <c r="AE3" s="425"/>
      <c r="AF3" s="48" t="s">
        <v>36</v>
      </c>
      <c r="AG3" s="49">
        <f>初期条件設定表!$C$12</f>
        <v>0.5</v>
      </c>
      <c r="AH3" s="49">
        <f>初期条件設定表!$E$12</f>
        <v>0.54166666666666663</v>
      </c>
      <c r="AI3" s="47"/>
      <c r="AJ3" s="50" t="s">
        <v>58</v>
      </c>
      <c r="AK3" s="54">
        <f>DATE($AK$1,AK2-1,AG6+1)</f>
        <v>45809</v>
      </c>
      <c r="AL3" s="47"/>
      <c r="AM3" s="47"/>
      <c r="AN3" s="47"/>
      <c r="AO3" s="53"/>
    </row>
    <row r="4" spans="1:43" ht="27.75" customHeight="1">
      <c r="A4" s="5" t="s">
        <v>2</v>
      </c>
      <c r="B4" s="427" t="str">
        <f>' 入力用 従事者別直接人件費集計表（後期）'!D6</f>
        <v>公社　太郎</v>
      </c>
      <c r="C4" s="427"/>
      <c r="D4" s="427"/>
      <c r="E4" s="134"/>
      <c r="F4" s="134"/>
      <c r="G4" s="134"/>
      <c r="AE4" s="425"/>
      <c r="AF4" s="48"/>
      <c r="AG4" s="49">
        <f>初期条件設定表!$C$13</f>
        <v>0</v>
      </c>
      <c r="AH4" s="49">
        <f>初期条件設定表!$E$13</f>
        <v>0</v>
      </c>
      <c r="AI4" s="47"/>
      <c r="AJ4" s="50" t="s">
        <v>79</v>
      </c>
      <c r="AK4" s="54">
        <f>DATE(AK1,AK2,AG5)</f>
        <v>45838</v>
      </c>
      <c r="AL4" s="47"/>
      <c r="AM4" s="47"/>
      <c r="AN4" s="50" t="s">
        <v>77</v>
      </c>
      <c r="AO4" s="55">
        <f>LEN(AK5)</f>
        <v>2</v>
      </c>
    </row>
    <row r="5" spans="1:43" ht="27.75" customHeight="1">
      <c r="A5" s="7" t="s">
        <v>8</v>
      </c>
      <c r="B5" s="428" t="str">
        <f>IF(' 入力用 従事者別直接人件費集計表（後期）'!I8="","",' 入力用 従事者別直接人件費集計表（後期）'!I8)</f>
        <v>0</v>
      </c>
      <c r="C5" s="428"/>
      <c r="D5" s="428"/>
      <c r="E5" s="134"/>
      <c r="F5" s="134"/>
      <c r="G5" s="134"/>
      <c r="AE5" s="425"/>
      <c r="AF5" s="48" t="s">
        <v>37</v>
      </c>
      <c r="AG5" s="56" t="str">
        <f>IF(初期条件設定表!$C$24="末",TEXT(DATE(AK1,AK2+1,1)-1,"d"),初期条件設定表!$C$24)</f>
        <v>30</v>
      </c>
      <c r="AH5" s="47" t="s">
        <v>38</v>
      </c>
      <c r="AI5" s="47"/>
      <c r="AJ5" s="50" t="s">
        <v>57</v>
      </c>
      <c r="AK5" s="57" t="str">
        <f>初期条件設定表!Q5</f>
        <v>土日</v>
      </c>
      <c r="AL5" s="47"/>
      <c r="AM5" s="47"/>
      <c r="AN5" s="50" t="s">
        <v>78</v>
      </c>
      <c r="AO5" s="52" t="str">
        <f>AK5&amp;"※月火水木金土日"</f>
        <v>土日※月火水木金土日</v>
      </c>
      <c r="AP5" s="36"/>
      <c r="AQ5" s="37"/>
    </row>
    <row r="6" spans="1:43" ht="22.5" customHeight="1" thickBot="1">
      <c r="A6" s="8" t="s">
        <v>10</v>
      </c>
      <c r="P6" s="58" t="s">
        <v>45</v>
      </c>
      <c r="Q6" s="59" t="s">
        <v>47</v>
      </c>
      <c r="R6" s="58" t="s">
        <v>46</v>
      </c>
      <c r="S6" s="58" t="s">
        <v>48</v>
      </c>
      <c r="T6" s="58" t="s">
        <v>49</v>
      </c>
      <c r="U6" s="58" t="s">
        <v>50</v>
      </c>
      <c r="V6" s="58" t="s">
        <v>60</v>
      </c>
      <c r="W6" s="58" t="s">
        <v>61</v>
      </c>
      <c r="X6" s="58" t="s">
        <v>62</v>
      </c>
      <c r="Y6" s="58"/>
      <c r="Z6" s="58"/>
      <c r="AA6" s="39"/>
      <c r="AF6" s="137" t="s">
        <v>95</v>
      </c>
      <c r="AG6" s="56" t="str">
        <f>IF(初期条件設定表!$C$24="末",TEXT(DATE(AK1,AK2,1)-1,"d"),初期条件設定表!$C$24)</f>
        <v>31</v>
      </c>
      <c r="AH6" s="47" t="s">
        <v>38</v>
      </c>
      <c r="AI6" s="407" t="s">
        <v>104</v>
      </c>
      <c r="AJ6" s="407"/>
      <c r="AK6" s="129">
        <f>初期条件設定表!$C$15</f>
        <v>0.33333333333333331</v>
      </c>
    </row>
    <row r="7" spans="1:43" s="92" customFormat="1" ht="24" customHeight="1">
      <c r="A7" s="393" t="s">
        <v>7</v>
      </c>
      <c r="B7" s="395" t="s">
        <v>6</v>
      </c>
      <c r="C7" s="395"/>
      <c r="D7" s="395"/>
      <c r="E7" s="397" t="s">
        <v>5</v>
      </c>
      <c r="F7" s="398"/>
      <c r="G7" s="398"/>
      <c r="H7" s="399"/>
      <c r="I7" s="405" t="s">
        <v>103</v>
      </c>
      <c r="J7" s="405" t="s">
        <v>102</v>
      </c>
      <c r="K7" s="397" t="s">
        <v>4</v>
      </c>
      <c r="L7" s="399"/>
      <c r="M7" s="430" t="s">
        <v>113</v>
      </c>
      <c r="N7" s="409"/>
      <c r="O7" s="415" t="s">
        <v>29</v>
      </c>
      <c r="P7" s="417" t="s">
        <v>52</v>
      </c>
      <c r="Q7" s="414" t="s">
        <v>34</v>
      </c>
      <c r="R7" s="414" t="s">
        <v>35</v>
      </c>
      <c r="S7" s="414" t="s">
        <v>53</v>
      </c>
      <c r="T7" s="414"/>
      <c r="U7" s="414" t="s">
        <v>51</v>
      </c>
      <c r="V7" s="414"/>
      <c r="W7" s="414" t="s">
        <v>54</v>
      </c>
      <c r="X7" s="410" t="s">
        <v>55</v>
      </c>
      <c r="Y7" s="138"/>
      <c r="Z7" s="138"/>
      <c r="AJ7" s="92" t="s">
        <v>107</v>
      </c>
      <c r="AK7" s="93">
        <f>IF(初期条件設定表!C26="当月",' 入力用 従事者別直接人件費集計表（後期）'!A12,' 入力用 従事者別直接人件費集計表（後期）'!A13)</f>
        <v>2025</v>
      </c>
    </row>
    <row r="8" spans="1:43" s="92" customFormat="1" ht="24" customHeight="1" thickBot="1">
      <c r="A8" s="394"/>
      <c r="B8" s="396"/>
      <c r="C8" s="396"/>
      <c r="D8" s="396"/>
      <c r="E8" s="400"/>
      <c r="F8" s="401"/>
      <c r="G8" s="401"/>
      <c r="H8" s="402"/>
      <c r="I8" s="406"/>
      <c r="J8" s="406"/>
      <c r="K8" s="403"/>
      <c r="L8" s="404"/>
      <c r="M8" s="159" t="s">
        <v>114</v>
      </c>
      <c r="N8" s="160" t="s">
        <v>155</v>
      </c>
      <c r="O8" s="416"/>
      <c r="P8" s="417"/>
      <c r="Q8" s="414"/>
      <c r="R8" s="414"/>
      <c r="S8" s="414"/>
      <c r="T8" s="414"/>
      <c r="U8" s="414"/>
      <c r="V8" s="414"/>
      <c r="W8" s="414"/>
      <c r="X8" s="410"/>
      <c r="Y8" s="138"/>
      <c r="Z8" s="138"/>
      <c r="AJ8" s="92" t="s">
        <v>106</v>
      </c>
      <c r="AK8" s="93">
        <f>IF(初期条件設定表!C26="当月",' 入力用 従事者別直接人件費集計表（後期）'!D12,' 入力用 従事者別直接人件費集計表（後期）'!D13)</f>
        <v>6</v>
      </c>
    </row>
    <row r="9" spans="1:43" ht="46.15" customHeight="1">
      <c r="A9" s="71">
        <f>Z9</f>
        <v>45810</v>
      </c>
      <c r="B9" s="84" t="s">
        <v>32</v>
      </c>
      <c r="C9" s="72" t="s">
        <v>3</v>
      </c>
      <c r="D9" s="87" t="s">
        <v>32</v>
      </c>
      <c r="E9" s="73" t="str">
        <f>IFERROR(HOUR(R9),"")</f>
        <v/>
      </c>
      <c r="F9" s="74" t="s">
        <v>30</v>
      </c>
      <c r="G9" s="75" t="str">
        <f>IFERROR(MINUTE(R9),"")</f>
        <v/>
      </c>
      <c r="H9" s="120" t="s">
        <v>31</v>
      </c>
      <c r="I9" s="124" t="str">
        <f>U9</f>
        <v/>
      </c>
      <c r="J9" s="125"/>
      <c r="K9" s="76" t="str">
        <f>IFERROR((E9+G9/60)*$B$5,"")</f>
        <v/>
      </c>
      <c r="L9" s="141" t="s">
        <v>0</v>
      </c>
      <c r="M9" s="142"/>
      <c r="N9" s="143"/>
      <c r="O9" s="90"/>
      <c r="P9" s="60" t="str">
        <f t="shared" ref="P9:P35" si="0">IF(OR(DBCS(B9)="：",B9="",DBCS(D9)="：",D9=""),"",$D9-$B9)</f>
        <v/>
      </c>
      <c r="Q9" s="60" t="str">
        <f t="shared" ref="Q9:Q35" si="1">IFERROR(IF(J9="",D9-B9-X9,D9-B9-J9-X9),"")</f>
        <v/>
      </c>
      <c r="R9" s="61" t="str">
        <f t="shared" ref="R9:R35" si="2">IFERROR(MIN(IF(Q9&gt;0,FLOOR(Q9,"0:30"),""),$AK$6),"")</f>
        <v/>
      </c>
      <c r="S9" s="62" t="str">
        <f t="shared" ref="S9:S35" si="3">IF(OR(DBCS($B9)="：",$B9="",DBCS($D9)="：",$D9=""),"",MAX(MIN($D9,AG$1)-MAX($B9,TIME(0,0,0)),0))</f>
        <v/>
      </c>
      <c r="T9" s="62" t="str">
        <f t="shared" ref="T9:T35" si="4">IF(OR(DBCS($B9)="：",$B9="",DBCS($D9)="：",$D9=""),"",MAX(MIN($D9,AH$2)-MAX($B9,$AG$2),0))</f>
        <v/>
      </c>
      <c r="U9" s="62" t="str">
        <f t="shared" ref="U9:U35" si="5">IF(OR(DBCS($B9)="：",$B9="",DBCS($D9)="：",$D9=""),"",MAX(MIN($D9,$AH$3)-MAX($B9,$AG$3),0))</f>
        <v/>
      </c>
      <c r="V9" s="62" t="str">
        <f t="shared" ref="V9:V35" si="6">IF(OR(DBCS($B9)="：",$B9="",DBCS($D9)="：",$D9=""),"",MAX(MIN($D9,$AH$4)-MAX($B9,$AG$4),0))</f>
        <v/>
      </c>
      <c r="W9" s="62" t="str">
        <f t="shared" ref="W9:W35" si="7">IF(OR(DBCS($B9)="：",$B9="",DBCS($D9)="：",$D9=""),"",MAX(MIN($D9,TIME(23,59,59))-MAX($B9,$AH$1),0))</f>
        <v/>
      </c>
      <c r="X9" s="62" t="str">
        <f>IF(OR(DBCS($B9)="：",$B9="",DBCS($D9)="：",$D9=""),"",SUM(S9:W9))</f>
        <v/>
      </c>
      <c r="Y9" s="47"/>
      <c r="Z9" s="71">
        <f>IF($AK$3="","",IF(FIND(TEXT($AK$3,"aaa"),$AO$5)&gt;$AO$4,$AK$3,IF(FIND(TEXT($AK$3+1,"aaa"),$AO$5)&gt;$AO$4,$AK$3+1,IF(FIND(TEXT($AK$3+2,"aaa"),$AO$5)&gt;$AO$4,$AK$3+2,IF(FIND(TEXT($AK$3+3,"aaa"),$AO$5)&gt;$AO$4,$AK$3+3,"")))))</f>
        <v>45810</v>
      </c>
      <c r="AB9" s="41"/>
    </row>
    <row r="10" spans="1:43" ht="46.15" customHeight="1">
      <c r="A10" s="71">
        <f t="shared" ref="A10:A35" si="8">Z10</f>
        <v>45811</v>
      </c>
      <c r="B10" s="84" t="s">
        <v>32</v>
      </c>
      <c r="C10" s="72" t="s">
        <v>3</v>
      </c>
      <c r="D10" s="87" t="s">
        <v>32</v>
      </c>
      <c r="E10" s="73" t="str">
        <f>IFERROR(HOUR(R10),"")</f>
        <v/>
      </c>
      <c r="F10" s="74" t="s">
        <v>30</v>
      </c>
      <c r="G10" s="75" t="str">
        <f>IFERROR(MINUTE(R10),"")</f>
        <v/>
      </c>
      <c r="H10" s="120" t="s">
        <v>31</v>
      </c>
      <c r="I10" s="122" t="str">
        <f t="shared" ref="I10:I35" si="9">U10</f>
        <v/>
      </c>
      <c r="J10" s="125"/>
      <c r="K10" s="76" t="str">
        <f t="shared" ref="K10:K35" si="10">IFERROR((E10+G10/60)*$B$5,"")</f>
        <v/>
      </c>
      <c r="L10" s="141" t="s">
        <v>0</v>
      </c>
      <c r="M10" s="144"/>
      <c r="N10" s="145"/>
      <c r="O10" s="90"/>
      <c r="P10" s="60" t="str">
        <f t="shared" si="0"/>
        <v/>
      </c>
      <c r="Q10" s="60" t="str">
        <f t="shared" si="1"/>
        <v/>
      </c>
      <c r="R10" s="61" t="str">
        <f t="shared" si="2"/>
        <v/>
      </c>
      <c r="S10" s="62" t="str">
        <f t="shared" si="3"/>
        <v/>
      </c>
      <c r="T10" s="62" t="str">
        <f t="shared" si="4"/>
        <v/>
      </c>
      <c r="U10" s="62" t="str">
        <f t="shared" si="5"/>
        <v/>
      </c>
      <c r="V10" s="62" t="str">
        <f t="shared" si="6"/>
        <v/>
      </c>
      <c r="W10" s="62" t="str">
        <f t="shared" si="7"/>
        <v/>
      </c>
      <c r="X10" s="62" t="str">
        <f t="shared" ref="X10:X33" si="11">IF(OR(DBCS($B10)="：",$B10="",DBCS($D10)="：",$D10=""),"",SUM(S10:W10))</f>
        <v/>
      </c>
      <c r="Y10" s="47"/>
      <c r="Z10" s="71">
        <f t="shared" ref="Z10:Z35" si="12">IF($A9="","",IF(AND($A9+1&lt;=$AK$4,FIND(TEXT($A9+1,"aaa"),$AO$5)&gt;$AO$4),$A9+1,IF(AND($A9+2&lt;=$AK$4,FIND(TEXT($A9+2,"aaa"),$AO$5)&gt;$AO$4),$A9+2,IF(AND($A9+3&lt;=$AK$4,FIND(TEXT($A9+3,"aaa"),$AO$5)&gt;$AO$4),$A9+3,IF(AND($A9+4&lt;=$AK$4,FIND(TEXT($A9+4,"aaa"),$AO$5)&gt;$AO$4),$A9+4,"")))))</f>
        <v>45811</v>
      </c>
      <c r="AB10" s="41"/>
      <c r="AF10" s="146" t="s">
        <v>115</v>
      </c>
      <c r="AG10" s="146" t="s">
        <v>155</v>
      </c>
    </row>
    <row r="11" spans="1:43" ht="46.15" customHeight="1">
      <c r="A11" s="71">
        <f t="shared" si="8"/>
        <v>45812</v>
      </c>
      <c r="B11" s="84" t="s">
        <v>32</v>
      </c>
      <c r="C11" s="72" t="s">
        <v>3</v>
      </c>
      <c r="D11" s="87" t="s">
        <v>32</v>
      </c>
      <c r="E11" s="73" t="str">
        <f>IFERROR(HOUR(R11),"")</f>
        <v/>
      </c>
      <c r="F11" s="74" t="s">
        <v>30</v>
      </c>
      <c r="G11" s="75" t="str">
        <f>IFERROR(MINUTE(R11),"")</f>
        <v/>
      </c>
      <c r="H11" s="120" t="s">
        <v>31</v>
      </c>
      <c r="I11" s="122" t="str">
        <f t="shared" si="9"/>
        <v/>
      </c>
      <c r="J11" s="125"/>
      <c r="K11" s="76" t="str">
        <f t="shared" si="10"/>
        <v/>
      </c>
      <c r="L11" s="141" t="s">
        <v>0</v>
      </c>
      <c r="M11" s="144"/>
      <c r="N11" s="145"/>
      <c r="O11" s="90"/>
      <c r="P11" s="60" t="str">
        <f t="shared" si="0"/>
        <v/>
      </c>
      <c r="Q11" s="60" t="str">
        <f t="shared" si="1"/>
        <v/>
      </c>
      <c r="R11" s="61" t="str">
        <f t="shared" si="2"/>
        <v/>
      </c>
      <c r="S11" s="62" t="str">
        <f t="shared" si="3"/>
        <v/>
      </c>
      <c r="T11" s="62" t="str">
        <f t="shared" si="4"/>
        <v/>
      </c>
      <c r="U11" s="62" t="str">
        <f t="shared" si="5"/>
        <v/>
      </c>
      <c r="V11" s="62" t="str">
        <f t="shared" si="6"/>
        <v/>
      </c>
      <c r="W11" s="62" t="str">
        <f t="shared" si="7"/>
        <v/>
      </c>
      <c r="X11" s="62" t="str">
        <f t="shared" si="11"/>
        <v/>
      </c>
      <c r="Y11" s="47"/>
      <c r="Z11" s="71">
        <f t="shared" si="12"/>
        <v>45812</v>
      </c>
      <c r="AB11" s="41"/>
      <c r="AF11" s="119" t="str">
        <f>初期条件設定表!U5</f>
        <v>　</v>
      </c>
      <c r="AG11" s="147" t="str">
        <f>初期条件設定表!V5</f>
        <v>　</v>
      </c>
    </row>
    <row r="12" spans="1:43" ht="46.15" customHeight="1">
      <c r="A12" s="71">
        <f t="shared" si="8"/>
        <v>45813</v>
      </c>
      <c r="B12" s="84" t="s">
        <v>32</v>
      </c>
      <c r="C12" s="72" t="s">
        <v>3</v>
      </c>
      <c r="D12" s="87" t="s">
        <v>32</v>
      </c>
      <c r="E12" s="73" t="str">
        <f>IFERROR(HOUR(R12),"")</f>
        <v/>
      </c>
      <c r="F12" s="74" t="s">
        <v>30</v>
      </c>
      <c r="G12" s="75" t="str">
        <f>IFERROR(MINUTE(R12),"")</f>
        <v/>
      </c>
      <c r="H12" s="120" t="s">
        <v>31</v>
      </c>
      <c r="I12" s="122" t="str">
        <f t="shared" si="9"/>
        <v/>
      </c>
      <c r="J12" s="125"/>
      <c r="K12" s="76" t="str">
        <f t="shared" si="10"/>
        <v/>
      </c>
      <c r="L12" s="141" t="s">
        <v>0</v>
      </c>
      <c r="M12" s="144"/>
      <c r="N12" s="145"/>
      <c r="O12" s="90"/>
      <c r="P12" s="60" t="str">
        <f t="shared" si="0"/>
        <v/>
      </c>
      <c r="Q12" s="60" t="str">
        <f t="shared" si="1"/>
        <v/>
      </c>
      <c r="R12" s="61" t="str">
        <f t="shared" si="2"/>
        <v/>
      </c>
      <c r="S12" s="62" t="str">
        <f t="shared" si="3"/>
        <v/>
      </c>
      <c r="T12" s="62" t="str">
        <f t="shared" si="4"/>
        <v/>
      </c>
      <c r="U12" s="62" t="str">
        <f t="shared" si="5"/>
        <v/>
      </c>
      <c r="V12" s="62" t="str">
        <f t="shared" si="6"/>
        <v/>
      </c>
      <c r="W12" s="62" t="str">
        <f t="shared" si="7"/>
        <v/>
      </c>
      <c r="X12" s="62" t="str">
        <f t="shared" si="11"/>
        <v/>
      </c>
      <c r="Y12" s="47"/>
      <c r="Z12" s="71">
        <f t="shared" si="12"/>
        <v>45813</v>
      </c>
      <c r="AB12" s="41"/>
      <c r="AF12" s="119" t="str">
        <f>初期条件設定表!U6</f>
        <v>設計（除ソフトウェア）</v>
      </c>
      <c r="AG12" s="148" t="str">
        <f>初期条件設定表!V6</f>
        <v>A</v>
      </c>
    </row>
    <row r="13" spans="1:43" ht="46.15" customHeight="1">
      <c r="A13" s="71">
        <f t="shared" si="8"/>
        <v>45814</v>
      </c>
      <c r="B13" s="84" t="s">
        <v>32</v>
      </c>
      <c r="C13" s="72" t="s">
        <v>3</v>
      </c>
      <c r="D13" s="87" t="s">
        <v>32</v>
      </c>
      <c r="E13" s="73" t="str">
        <f>IFERROR(HOUR(R13),"")</f>
        <v/>
      </c>
      <c r="F13" s="74" t="s">
        <v>30</v>
      </c>
      <c r="G13" s="75" t="str">
        <f>IFERROR(MINUTE(R13),"")</f>
        <v/>
      </c>
      <c r="H13" s="120" t="s">
        <v>31</v>
      </c>
      <c r="I13" s="122" t="str">
        <f t="shared" si="9"/>
        <v/>
      </c>
      <c r="J13" s="125"/>
      <c r="K13" s="76" t="str">
        <f t="shared" si="10"/>
        <v/>
      </c>
      <c r="L13" s="141" t="s">
        <v>0</v>
      </c>
      <c r="M13" s="144"/>
      <c r="N13" s="145"/>
      <c r="O13" s="90"/>
      <c r="P13" s="60" t="str">
        <f t="shared" si="0"/>
        <v/>
      </c>
      <c r="Q13" s="60" t="str">
        <f t="shared" si="1"/>
        <v/>
      </c>
      <c r="R13" s="61" t="str">
        <f t="shared" si="2"/>
        <v/>
      </c>
      <c r="S13" s="62" t="str">
        <f t="shared" si="3"/>
        <v/>
      </c>
      <c r="T13" s="62" t="str">
        <f t="shared" si="4"/>
        <v/>
      </c>
      <c r="U13" s="62" t="str">
        <f t="shared" si="5"/>
        <v/>
      </c>
      <c r="V13" s="62" t="str">
        <f t="shared" si="6"/>
        <v/>
      </c>
      <c r="W13" s="62" t="str">
        <f t="shared" si="7"/>
        <v/>
      </c>
      <c r="X13" s="62" t="str">
        <f t="shared" si="11"/>
        <v/>
      </c>
      <c r="Y13" s="62" t="str">
        <f t="shared" ref="Y13:Y35" si="13">IF(OR(DBCS($B13)="：",$B13="",DBCS($D13)="：",$D13=""),"",MAX(MIN($D13,$AH$3)-MAX($B13,$AG$3),0))</f>
        <v/>
      </c>
      <c r="Z13" s="71">
        <f t="shared" si="12"/>
        <v>45814</v>
      </c>
      <c r="AA13" s="40" t="str">
        <f t="shared" ref="AA13:AA33" si="14">IF(OR(DBCS($B13)="：",$B13="",DBCS($D13)="：",$D13=""),"",MAX(MIN($D13,TIME(23,59,59))-MAX($B13,$AH$1),0))</f>
        <v/>
      </c>
      <c r="AB13" s="41"/>
      <c r="AF13" s="119" t="str">
        <f>初期条件設定表!U7</f>
        <v>要件定義</v>
      </c>
      <c r="AG13" s="148" t="str">
        <f>初期条件設定表!V7</f>
        <v>B</v>
      </c>
    </row>
    <row r="14" spans="1:43" ht="46.15" customHeight="1">
      <c r="A14" s="71">
        <f t="shared" si="8"/>
        <v>45817</v>
      </c>
      <c r="B14" s="84" t="s">
        <v>32</v>
      </c>
      <c r="C14" s="72" t="s">
        <v>3</v>
      </c>
      <c r="D14" s="87" t="s">
        <v>32</v>
      </c>
      <c r="E14" s="73" t="str">
        <f t="shared" ref="E14:E35" si="15">IFERROR(HOUR(R14),"")</f>
        <v/>
      </c>
      <c r="F14" s="74" t="s">
        <v>30</v>
      </c>
      <c r="G14" s="75" t="str">
        <f t="shared" ref="G14:G35" si="16">IFERROR(MINUTE(R14),"")</f>
        <v/>
      </c>
      <c r="H14" s="120" t="s">
        <v>31</v>
      </c>
      <c r="I14" s="122" t="str">
        <f t="shared" si="9"/>
        <v/>
      </c>
      <c r="J14" s="125"/>
      <c r="K14" s="76" t="str">
        <f t="shared" si="10"/>
        <v/>
      </c>
      <c r="L14" s="141" t="s">
        <v>0</v>
      </c>
      <c r="M14" s="144"/>
      <c r="N14" s="145"/>
      <c r="O14" s="90"/>
      <c r="P14" s="60" t="str">
        <f t="shared" si="0"/>
        <v/>
      </c>
      <c r="Q14" s="60" t="str">
        <f t="shared" si="1"/>
        <v/>
      </c>
      <c r="R14" s="61" t="str">
        <f t="shared" si="2"/>
        <v/>
      </c>
      <c r="S14" s="62" t="str">
        <f t="shared" si="3"/>
        <v/>
      </c>
      <c r="T14" s="62" t="str">
        <f t="shared" si="4"/>
        <v/>
      </c>
      <c r="U14" s="62" t="str">
        <f t="shared" si="5"/>
        <v/>
      </c>
      <c r="V14" s="62" t="str">
        <f t="shared" si="6"/>
        <v/>
      </c>
      <c r="W14" s="62" t="str">
        <f t="shared" si="7"/>
        <v/>
      </c>
      <c r="X14" s="62" t="str">
        <f t="shared" si="11"/>
        <v/>
      </c>
      <c r="Y14" s="62" t="str">
        <f t="shared" si="13"/>
        <v/>
      </c>
      <c r="Z14" s="71">
        <f t="shared" si="12"/>
        <v>45817</v>
      </c>
      <c r="AA14" s="40" t="str">
        <f t="shared" si="14"/>
        <v/>
      </c>
      <c r="AB14" s="41"/>
      <c r="AF14" s="119" t="str">
        <f>初期条件設定表!U8</f>
        <v>システム要件定義</v>
      </c>
      <c r="AG14" s="148" t="str">
        <f>初期条件設定表!V8</f>
        <v>C</v>
      </c>
    </row>
    <row r="15" spans="1:43" ht="46.15" customHeight="1">
      <c r="A15" s="71">
        <f t="shared" si="8"/>
        <v>45818</v>
      </c>
      <c r="B15" s="84" t="s">
        <v>32</v>
      </c>
      <c r="C15" s="72" t="s">
        <v>3</v>
      </c>
      <c r="D15" s="87" t="s">
        <v>32</v>
      </c>
      <c r="E15" s="73" t="str">
        <f t="shared" si="15"/>
        <v/>
      </c>
      <c r="F15" s="74" t="s">
        <v>30</v>
      </c>
      <c r="G15" s="75" t="str">
        <f t="shared" si="16"/>
        <v/>
      </c>
      <c r="H15" s="120" t="s">
        <v>31</v>
      </c>
      <c r="I15" s="122" t="str">
        <f t="shared" si="9"/>
        <v/>
      </c>
      <c r="J15" s="125"/>
      <c r="K15" s="76" t="str">
        <f t="shared" si="10"/>
        <v/>
      </c>
      <c r="L15" s="141" t="s">
        <v>0</v>
      </c>
      <c r="M15" s="144"/>
      <c r="N15" s="145"/>
      <c r="O15" s="90"/>
      <c r="P15" s="60" t="str">
        <f t="shared" si="0"/>
        <v/>
      </c>
      <c r="Q15" s="60" t="str">
        <f t="shared" si="1"/>
        <v/>
      </c>
      <c r="R15" s="61" t="str">
        <f t="shared" si="2"/>
        <v/>
      </c>
      <c r="S15" s="62" t="str">
        <f t="shared" si="3"/>
        <v/>
      </c>
      <c r="T15" s="62" t="str">
        <f t="shared" si="4"/>
        <v/>
      </c>
      <c r="U15" s="62" t="str">
        <f t="shared" si="5"/>
        <v/>
      </c>
      <c r="V15" s="62" t="str">
        <f t="shared" si="6"/>
        <v/>
      </c>
      <c r="W15" s="62" t="str">
        <f t="shared" si="7"/>
        <v/>
      </c>
      <c r="X15" s="62" t="str">
        <f t="shared" si="11"/>
        <v/>
      </c>
      <c r="Y15" s="62" t="str">
        <f t="shared" si="13"/>
        <v/>
      </c>
      <c r="Z15" s="71">
        <f t="shared" si="12"/>
        <v>45818</v>
      </c>
      <c r="AA15" s="40" t="str">
        <f t="shared" si="14"/>
        <v/>
      </c>
      <c r="AB15" s="41"/>
      <c r="AF15" s="119" t="str">
        <f>初期条件設定表!U9</f>
        <v>システム方式設計</v>
      </c>
      <c r="AG15" s="148" t="str">
        <f>初期条件設定表!V9</f>
        <v>D</v>
      </c>
    </row>
    <row r="16" spans="1:43" ht="46.15" customHeight="1">
      <c r="A16" s="71">
        <f t="shared" si="8"/>
        <v>45819</v>
      </c>
      <c r="B16" s="84" t="s">
        <v>32</v>
      </c>
      <c r="C16" s="72" t="s">
        <v>3</v>
      </c>
      <c r="D16" s="87" t="s">
        <v>32</v>
      </c>
      <c r="E16" s="73" t="str">
        <f t="shared" si="15"/>
        <v/>
      </c>
      <c r="F16" s="74" t="s">
        <v>30</v>
      </c>
      <c r="G16" s="75" t="str">
        <f t="shared" si="16"/>
        <v/>
      </c>
      <c r="H16" s="120" t="s">
        <v>31</v>
      </c>
      <c r="I16" s="122" t="str">
        <f t="shared" si="9"/>
        <v/>
      </c>
      <c r="J16" s="125"/>
      <c r="K16" s="76" t="str">
        <f t="shared" si="10"/>
        <v/>
      </c>
      <c r="L16" s="141" t="s">
        <v>0</v>
      </c>
      <c r="M16" s="144"/>
      <c r="N16" s="145"/>
      <c r="O16" s="90"/>
      <c r="P16" s="60" t="str">
        <f t="shared" si="0"/>
        <v/>
      </c>
      <c r="Q16" s="60" t="str">
        <f t="shared" si="1"/>
        <v/>
      </c>
      <c r="R16" s="61" t="str">
        <f t="shared" si="2"/>
        <v/>
      </c>
      <c r="S16" s="62" t="str">
        <f t="shared" si="3"/>
        <v/>
      </c>
      <c r="T16" s="62" t="str">
        <f t="shared" si="4"/>
        <v/>
      </c>
      <c r="U16" s="62" t="str">
        <f t="shared" si="5"/>
        <v/>
      </c>
      <c r="V16" s="62" t="str">
        <f t="shared" si="6"/>
        <v/>
      </c>
      <c r="W16" s="62" t="str">
        <f t="shared" si="7"/>
        <v/>
      </c>
      <c r="X16" s="62" t="str">
        <f t="shared" si="11"/>
        <v/>
      </c>
      <c r="Y16" s="62" t="str">
        <f t="shared" si="13"/>
        <v/>
      </c>
      <c r="Z16" s="71">
        <f t="shared" si="12"/>
        <v>45819</v>
      </c>
      <c r="AA16" s="40" t="str">
        <f t="shared" si="14"/>
        <v/>
      </c>
      <c r="AB16" s="41"/>
      <c r="AF16" s="119" t="str">
        <f>初期条件設定表!U10</f>
        <v>ソフトウエア設計</v>
      </c>
      <c r="AG16" s="148" t="str">
        <f>初期条件設定表!V10</f>
        <v>E</v>
      </c>
    </row>
    <row r="17" spans="1:33" ht="46.15" customHeight="1">
      <c r="A17" s="71">
        <f t="shared" si="8"/>
        <v>45820</v>
      </c>
      <c r="B17" s="84" t="s">
        <v>32</v>
      </c>
      <c r="C17" s="72" t="s">
        <v>3</v>
      </c>
      <c r="D17" s="87" t="s">
        <v>32</v>
      </c>
      <c r="E17" s="73" t="str">
        <f t="shared" si="15"/>
        <v/>
      </c>
      <c r="F17" s="74" t="s">
        <v>30</v>
      </c>
      <c r="G17" s="75" t="str">
        <f t="shared" si="16"/>
        <v/>
      </c>
      <c r="H17" s="120" t="s">
        <v>31</v>
      </c>
      <c r="I17" s="122" t="str">
        <f t="shared" si="9"/>
        <v/>
      </c>
      <c r="J17" s="125"/>
      <c r="K17" s="76" t="str">
        <f t="shared" si="10"/>
        <v/>
      </c>
      <c r="L17" s="141" t="s">
        <v>0</v>
      </c>
      <c r="M17" s="144"/>
      <c r="N17" s="145"/>
      <c r="O17" s="90"/>
      <c r="P17" s="60" t="str">
        <f t="shared" si="0"/>
        <v/>
      </c>
      <c r="Q17" s="60" t="str">
        <f t="shared" si="1"/>
        <v/>
      </c>
      <c r="R17" s="61" t="str">
        <f t="shared" si="2"/>
        <v/>
      </c>
      <c r="S17" s="62" t="str">
        <f t="shared" si="3"/>
        <v/>
      </c>
      <c r="T17" s="62" t="str">
        <f t="shared" si="4"/>
        <v/>
      </c>
      <c r="U17" s="62" t="str">
        <f t="shared" si="5"/>
        <v/>
      </c>
      <c r="V17" s="62" t="str">
        <f t="shared" si="6"/>
        <v/>
      </c>
      <c r="W17" s="62" t="str">
        <f t="shared" si="7"/>
        <v/>
      </c>
      <c r="X17" s="62" t="str">
        <f t="shared" si="11"/>
        <v/>
      </c>
      <c r="Y17" s="62" t="str">
        <f t="shared" si="13"/>
        <v/>
      </c>
      <c r="Z17" s="71">
        <f t="shared" si="12"/>
        <v>45820</v>
      </c>
      <c r="AA17" s="40" t="str">
        <f t="shared" si="14"/>
        <v/>
      </c>
      <c r="AB17" s="41"/>
      <c r="AF17" s="119" t="str">
        <f>初期条件設定表!U11</f>
        <v>プログラミング</v>
      </c>
      <c r="AG17" s="148" t="str">
        <f>初期条件設定表!V11</f>
        <v>F</v>
      </c>
    </row>
    <row r="18" spans="1:33" ht="46.15" customHeight="1">
      <c r="A18" s="71">
        <f t="shared" si="8"/>
        <v>45821</v>
      </c>
      <c r="B18" s="84" t="s">
        <v>32</v>
      </c>
      <c r="C18" s="72" t="s">
        <v>3</v>
      </c>
      <c r="D18" s="87" t="s">
        <v>32</v>
      </c>
      <c r="E18" s="73" t="str">
        <f t="shared" si="15"/>
        <v/>
      </c>
      <c r="F18" s="74" t="s">
        <v>30</v>
      </c>
      <c r="G18" s="75" t="str">
        <f t="shared" si="16"/>
        <v/>
      </c>
      <c r="H18" s="120" t="s">
        <v>31</v>
      </c>
      <c r="I18" s="122" t="str">
        <f t="shared" si="9"/>
        <v/>
      </c>
      <c r="J18" s="125"/>
      <c r="K18" s="76" t="str">
        <f t="shared" si="10"/>
        <v/>
      </c>
      <c r="L18" s="141" t="s">
        <v>0</v>
      </c>
      <c r="M18" s="144"/>
      <c r="N18" s="145"/>
      <c r="O18" s="90"/>
      <c r="P18" s="60" t="str">
        <f t="shared" si="0"/>
        <v/>
      </c>
      <c r="Q18" s="60" t="str">
        <f t="shared" si="1"/>
        <v/>
      </c>
      <c r="R18" s="61" t="str">
        <f t="shared" si="2"/>
        <v/>
      </c>
      <c r="S18" s="62" t="str">
        <f t="shared" si="3"/>
        <v/>
      </c>
      <c r="T18" s="62" t="str">
        <f t="shared" si="4"/>
        <v/>
      </c>
      <c r="U18" s="62" t="str">
        <f t="shared" si="5"/>
        <v/>
      </c>
      <c r="V18" s="62" t="str">
        <f t="shared" si="6"/>
        <v/>
      </c>
      <c r="W18" s="62" t="str">
        <f t="shared" si="7"/>
        <v/>
      </c>
      <c r="X18" s="62" t="str">
        <f t="shared" si="11"/>
        <v/>
      </c>
      <c r="Y18" s="62" t="str">
        <f t="shared" si="13"/>
        <v/>
      </c>
      <c r="Z18" s="71">
        <f t="shared" si="12"/>
        <v>45821</v>
      </c>
      <c r="AA18" s="40" t="str">
        <f t="shared" si="14"/>
        <v/>
      </c>
      <c r="AB18" s="41"/>
      <c r="AF18" s="119" t="str">
        <f>初期条件設定表!U12</f>
        <v>ソフトウエアテスト</v>
      </c>
      <c r="AG18" s="148" t="str">
        <f>初期条件設定表!V12</f>
        <v>G</v>
      </c>
    </row>
    <row r="19" spans="1:33" ht="46.15" customHeight="1">
      <c r="A19" s="71">
        <f t="shared" si="8"/>
        <v>45824</v>
      </c>
      <c r="B19" s="84" t="s">
        <v>32</v>
      </c>
      <c r="C19" s="72" t="s">
        <v>3</v>
      </c>
      <c r="D19" s="87" t="s">
        <v>32</v>
      </c>
      <c r="E19" s="73" t="str">
        <f t="shared" si="15"/>
        <v/>
      </c>
      <c r="F19" s="74" t="s">
        <v>30</v>
      </c>
      <c r="G19" s="75" t="str">
        <f t="shared" si="16"/>
        <v/>
      </c>
      <c r="H19" s="120" t="s">
        <v>31</v>
      </c>
      <c r="I19" s="122" t="str">
        <f t="shared" si="9"/>
        <v/>
      </c>
      <c r="J19" s="125"/>
      <c r="K19" s="76" t="str">
        <f t="shared" si="10"/>
        <v/>
      </c>
      <c r="L19" s="141" t="s">
        <v>0</v>
      </c>
      <c r="M19" s="144"/>
      <c r="N19" s="145"/>
      <c r="O19" s="90"/>
      <c r="P19" s="60" t="str">
        <f t="shared" si="0"/>
        <v/>
      </c>
      <c r="Q19" s="60" t="str">
        <f t="shared" si="1"/>
        <v/>
      </c>
      <c r="R19" s="61" t="str">
        <f t="shared" si="2"/>
        <v/>
      </c>
      <c r="S19" s="62" t="str">
        <f t="shared" si="3"/>
        <v/>
      </c>
      <c r="T19" s="62" t="str">
        <f t="shared" si="4"/>
        <v/>
      </c>
      <c r="U19" s="62" t="str">
        <f t="shared" si="5"/>
        <v/>
      </c>
      <c r="V19" s="62" t="str">
        <f t="shared" si="6"/>
        <v/>
      </c>
      <c r="W19" s="62" t="str">
        <f t="shared" si="7"/>
        <v/>
      </c>
      <c r="X19" s="62" t="str">
        <f t="shared" si="11"/>
        <v/>
      </c>
      <c r="Y19" s="62" t="str">
        <f t="shared" si="13"/>
        <v/>
      </c>
      <c r="Z19" s="71">
        <f t="shared" si="12"/>
        <v>45824</v>
      </c>
      <c r="AA19" s="40" t="str">
        <f t="shared" si="14"/>
        <v/>
      </c>
      <c r="AB19" s="41"/>
      <c r="AF19" s="119" t="str">
        <f>初期条件設定表!U13</f>
        <v>システム結合</v>
      </c>
      <c r="AG19" s="148" t="str">
        <f>初期条件設定表!V13</f>
        <v>H</v>
      </c>
    </row>
    <row r="20" spans="1:33" ht="46.15" customHeight="1">
      <c r="A20" s="71">
        <f t="shared" si="8"/>
        <v>45825</v>
      </c>
      <c r="B20" s="84" t="s">
        <v>32</v>
      </c>
      <c r="C20" s="72" t="s">
        <v>3</v>
      </c>
      <c r="D20" s="87" t="s">
        <v>32</v>
      </c>
      <c r="E20" s="73" t="str">
        <f t="shared" si="15"/>
        <v/>
      </c>
      <c r="F20" s="74" t="s">
        <v>30</v>
      </c>
      <c r="G20" s="75" t="str">
        <f t="shared" si="16"/>
        <v/>
      </c>
      <c r="H20" s="120" t="s">
        <v>31</v>
      </c>
      <c r="I20" s="122" t="str">
        <f t="shared" si="9"/>
        <v/>
      </c>
      <c r="J20" s="125"/>
      <c r="K20" s="76" t="str">
        <f t="shared" si="10"/>
        <v/>
      </c>
      <c r="L20" s="141" t="s">
        <v>0</v>
      </c>
      <c r="M20" s="144"/>
      <c r="N20" s="145"/>
      <c r="O20" s="90"/>
      <c r="P20" s="60" t="str">
        <f t="shared" si="0"/>
        <v/>
      </c>
      <c r="Q20" s="60" t="str">
        <f t="shared" si="1"/>
        <v/>
      </c>
      <c r="R20" s="61" t="str">
        <f t="shared" si="2"/>
        <v/>
      </c>
      <c r="S20" s="62" t="str">
        <f t="shared" si="3"/>
        <v/>
      </c>
      <c r="T20" s="62" t="str">
        <f t="shared" si="4"/>
        <v/>
      </c>
      <c r="U20" s="62" t="str">
        <f t="shared" si="5"/>
        <v/>
      </c>
      <c r="V20" s="62" t="str">
        <f t="shared" si="6"/>
        <v/>
      </c>
      <c r="W20" s="62" t="str">
        <f t="shared" si="7"/>
        <v/>
      </c>
      <c r="X20" s="62" t="str">
        <f t="shared" si="11"/>
        <v/>
      </c>
      <c r="Y20" s="62" t="str">
        <f t="shared" si="13"/>
        <v/>
      </c>
      <c r="Z20" s="71">
        <f t="shared" si="12"/>
        <v>45825</v>
      </c>
      <c r="AA20" s="40" t="str">
        <f t="shared" si="14"/>
        <v/>
      </c>
      <c r="AB20" s="41"/>
      <c r="AF20" s="119" t="str">
        <f>初期条件設定表!U14</f>
        <v>システムテスト</v>
      </c>
      <c r="AG20" s="148" t="str">
        <f>初期条件設定表!V14</f>
        <v>I</v>
      </c>
    </row>
    <row r="21" spans="1:33" ht="46.15" customHeight="1">
      <c r="A21" s="71">
        <f t="shared" si="8"/>
        <v>45826</v>
      </c>
      <c r="B21" s="84" t="s">
        <v>32</v>
      </c>
      <c r="C21" s="72" t="s">
        <v>3</v>
      </c>
      <c r="D21" s="87" t="s">
        <v>32</v>
      </c>
      <c r="E21" s="73" t="str">
        <f t="shared" si="15"/>
        <v/>
      </c>
      <c r="F21" s="74" t="s">
        <v>30</v>
      </c>
      <c r="G21" s="75" t="str">
        <f t="shared" si="16"/>
        <v/>
      </c>
      <c r="H21" s="120" t="s">
        <v>31</v>
      </c>
      <c r="I21" s="122" t="str">
        <f t="shared" si="9"/>
        <v/>
      </c>
      <c r="J21" s="125"/>
      <c r="K21" s="76" t="str">
        <f t="shared" si="10"/>
        <v/>
      </c>
      <c r="L21" s="141" t="s">
        <v>0</v>
      </c>
      <c r="M21" s="144"/>
      <c r="N21" s="145"/>
      <c r="O21" s="90"/>
      <c r="P21" s="60" t="str">
        <f t="shared" si="0"/>
        <v/>
      </c>
      <c r="Q21" s="60" t="str">
        <f t="shared" si="1"/>
        <v/>
      </c>
      <c r="R21" s="61" t="str">
        <f t="shared" si="2"/>
        <v/>
      </c>
      <c r="S21" s="62" t="str">
        <f t="shared" si="3"/>
        <v/>
      </c>
      <c r="T21" s="62" t="str">
        <f t="shared" si="4"/>
        <v/>
      </c>
      <c r="U21" s="62" t="str">
        <f t="shared" si="5"/>
        <v/>
      </c>
      <c r="V21" s="62" t="str">
        <f t="shared" si="6"/>
        <v/>
      </c>
      <c r="W21" s="62" t="str">
        <f t="shared" si="7"/>
        <v/>
      </c>
      <c r="X21" s="62" t="str">
        <f t="shared" si="11"/>
        <v/>
      </c>
      <c r="Y21" s="62" t="str">
        <f t="shared" si="13"/>
        <v/>
      </c>
      <c r="Z21" s="71">
        <f t="shared" si="12"/>
        <v>45826</v>
      </c>
      <c r="AA21" s="40" t="str">
        <f t="shared" si="14"/>
        <v/>
      </c>
      <c r="AB21" s="41"/>
      <c r="AF21" s="119" t="str">
        <f>初期条件設定表!U15</f>
        <v>運用テスト</v>
      </c>
      <c r="AG21" s="148" t="str">
        <f>初期条件設定表!V15</f>
        <v>J</v>
      </c>
    </row>
    <row r="22" spans="1:33" ht="46.15" customHeight="1">
      <c r="A22" s="71">
        <f t="shared" si="8"/>
        <v>45827</v>
      </c>
      <c r="B22" s="84" t="s">
        <v>32</v>
      </c>
      <c r="C22" s="72" t="s">
        <v>3</v>
      </c>
      <c r="D22" s="87" t="s">
        <v>32</v>
      </c>
      <c r="E22" s="73" t="str">
        <f t="shared" si="15"/>
        <v/>
      </c>
      <c r="F22" s="74" t="s">
        <v>30</v>
      </c>
      <c r="G22" s="75" t="str">
        <f t="shared" si="16"/>
        <v/>
      </c>
      <c r="H22" s="120" t="s">
        <v>31</v>
      </c>
      <c r="I22" s="122" t="str">
        <f t="shared" si="9"/>
        <v/>
      </c>
      <c r="J22" s="125"/>
      <c r="K22" s="76" t="str">
        <f t="shared" si="10"/>
        <v/>
      </c>
      <c r="L22" s="141" t="s">
        <v>0</v>
      </c>
      <c r="M22" s="144"/>
      <c r="N22" s="145"/>
      <c r="O22" s="90"/>
      <c r="P22" s="60" t="str">
        <f t="shared" si="0"/>
        <v/>
      </c>
      <c r="Q22" s="60" t="str">
        <f t="shared" si="1"/>
        <v/>
      </c>
      <c r="R22" s="61" t="str">
        <f t="shared" si="2"/>
        <v/>
      </c>
      <c r="S22" s="62" t="str">
        <f t="shared" si="3"/>
        <v/>
      </c>
      <c r="T22" s="62" t="str">
        <f t="shared" si="4"/>
        <v/>
      </c>
      <c r="U22" s="62" t="str">
        <f t="shared" si="5"/>
        <v/>
      </c>
      <c r="V22" s="62" t="str">
        <f t="shared" si="6"/>
        <v/>
      </c>
      <c r="W22" s="62" t="str">
        <f t="shared" si="7"/>
        <v/>
      </c>
      <c r="X22" s="62" t="str">
        <f t="shared" si="11"/>
        <v/>
      </c>
      <c r="Y22" s="62" t="str">
        <f t="shared" si="13"/>
        <v/>
      </c>
      <c r="Z22" s="71">
        <f t="shared" si="12"/>
        <v>45827</v>
      </c>
      <c r="AA22" s="40" t="str">
        <f t="shared" si="14"/>
        <v/>
      </c>
      <c r="AB22" s="41"/>
      <c r="AF22" s="119" t="str">
        <f>初期条件設定表!U16</f>
        <v xml:space="preserve"> </v>
      </c>
      <c r="AG22" s="148" t="str">
        <f>初期条件設定表!V16</f>
        <v>K</v>
      </c>
    </row>
    <row r="23" spans="1:33" ht="46.15" customHeight="1">
      <c r="A23" s="71">
        <f t="shared" si="8"/>
        <v>45828</v>
      </c>
      <c r="B23" s="84" t="s">
        <v>32</v>
      </c>
      <c r="C23" s="72" t="s">
        <v>3</v>
      </c>
      <c r="D23" s="87" t="s">
        <v>32</v>
      </c>
      <c r="E23" s="73" t="str">
        <f t="shared" si="15"/>
        <v/>
      </c>
      <c r="F23" s="74" t="s">
        <v>30</v>
      </c>
      <c r="G23" s="75" t="str">
        <f t="shared" si="16"/>
        <v/>
      </c>
      <c r="H23" s="120" t="s">
        <v>31</v>
      </c>
      <c r="I23" s="122" t="str">
        <f t="shared" si="9"/>
        <v/>
      </c>
      <c r="J23" s="125"/>
      <c r="K23" s="76" t="str">
        <f t="shared" si="10"/>
        <v/>
      </c>
      <c r="L23" s="141" t="s">
        <v>0</v>
      </c>
      <c r="M23" s="144"/>
      <c r="N23" s="145"/>
      <c r="O23" s="90"/>
      <c r="P23" s="60" t="str">
        <f t="shared" si="0"/>
        <v/>
      </c>
      <c r="Q23" s="60" t="str">
        <f t="shared" si="1"/>
        <v/>
      </c>
      <c r="R23" s="61" t="str">
        <f t="shared" si="2"/>
        <v/>
      </c>
      <c r="S23" s="62" t="str">
        <f t="shared" si="3"/>
        <v/>
      </c>
      <c r="T23" s="62" t="str">
        <f t="shared" si="4"/>
        <v/>
      </c>
      <c r="U23" s="62" t="str">
        <f t="shared" si="5"/>
        <v/>
      </c>
      <c r="V23" s="62" t="str">
        <f t="shared" si="6"/>
        <v/>
      </c>
      <c r="W23" s="62" t="str">
        <f t="shared" si="7"/>
        <v/>
      </c>
      <c r="X23" s="62" t="str">
        <f t="shared" si="11"/>
        <v/>
      </c>
      <c r="Y23" s="62" t="str">
        <f t="shared" si="13"/>
        <v/>
      </c>
      <c r="Z23" s="71">
        <f t="shared" si="12"/>
        <v>45828</v>
      </c>
      <c r="AA23" s="40" t="str">
        <f t="shared" si="14"/>
        <v/>
      </c>
      <c r="AB23" s="41"/>
      <c r="AF23" s="119" t="str">
        <f>初期条件設定表!U17</f>
        <v xml:space="preserve"> </v>
      </c>
      <c r="AG23" s="148" t="str">
        <f>初期条件設定表!V17</f>
        <v>L</v>
      </c>
    </row>
    <row r="24" spans="1:33" ht="46.15" customHeight="1">
      <c r="A24" s="71">
        <f t="shared" si="8"/>
        <v>45831</v>
      </c>
      <c r="B24" s="84" t="s">
        <v>32</v>
      </c>
      <c r="C24" s="72" t="s">
        <v>3</v>
      </c>
      <c r="D24" s="87" t="s">
        <v>32</v>
      </c>
      <c r="E24" s="73" t="str">
        <f t="shared" si="15"/>
        <v/>
      </c>
      <c r="F24" s="74" t="s">
        <v>30</v>
      </c>
      <c r="G24" s="75" t="str">
        <f t="shared" si="16"/>
        <v/>
      </c>
      <c r="H24" s="120" t="s">
        <v>31</v>
      </c>
      <c r="I24" s="122" t="str">
        <f t="shared" si="9"/>
        <v/>
      </c>
      <c r="J24" s="125"/>
      <c r="K24" s="76" t="str">
        <f t="shared" si="10"/>
        <v/>
      </c>
      <c r="L24" s="141" t="s">
        <v>0</v>
      </c>
      <c r="M24" s="144"/>
      <c r="N24" s="145"/>
      <c r="O24" s="90"/>
      <c r="P24" s="60" t="str">
        <f t="shared" si="0"/>
        <v/>
      </c>
      <c r="Q24" s="60" t="str">
        <f t="shared" si="1"/>
        <v/>
      </c>
      <c r="R24" s="61" t="str">
        <f t="shared" si="2"/>
        <v/>
      </c>
      <c r="S24" s="62" t="str">
        <f t="shared" si="3"/>
        <v/>
      </c>
      <c r="T24" s="62" t="str">
        <f t="shared" si="4"/>
        <v/>
      </c>
      <c r="U24" s="62" t="str">
        <f t="shared" si="5"/>
        <v/>
      </c>
      <c r="V24" s="62" t="str">
        <f t="shared" si="6"/>
        <v/>
      </c>
      <c r="W24" s="62" t="str">
        <f t="shared" si="7"/>
        <v/>
      </c>
      <c r="X24" s="62" t="str">
        <f t="shared" si="11"/>
        <v/>
      </c>
      <c r="Y24" s="62" t="str">
        <f t="shared" si="13"/>
        <v/>
      </c>
      <c r="Z24" s="71">
        <f t="shared" si="12"/>
        <v>45831</v>
      </c>
      <c r="AA24" s="40" t="str">
        <f t="shared" si="14"/>
        <v/>
      </c>
      <c r="AB24" s="41"/>
      <c r="AF24" s="119" t="str">
        <f>初期条件設定表!U18</f>
        <v xml:space="preserve"> </v>
      </c>
      <c r="AG24" s="148" t="str">
        <f>初期条件設定表!V18</f>
        <v>M</v>
      </c>
    </row>
    <row r="25" spans="1:33" ht="46.15" customHeight="1">
      <c r="A25" s="71">
        <f t="shared" si="8"/>
        <v>45832</v>
      </c>
      <c r="B25" s="84" t="s">
        <v>32</v>
      </c>
      <c r="C25" s="72" t="s">
        <v>3</v>
      </c>
      <c r="D25" s="87" t="s">
        <v>32</v>
      </c>
      <c r="E25" s="73" t="str">
        <f t="shared" si="15"/>
        <v/>
      </c>
      <c r="F25" s="74" t="s">
        <v>30</v>
      </c>
      <c r="G25" s="75" t="str">
        <f t="shared" si="16"/>
        <v/>
      </c>
      <c r="H25" s="120" t="s">
        <v>31</v>
      </c>
      <c r="I25" s="122" t="str">
        <f t="shared" si="9"/>
        <v/>
      </c>
      <c r="J25" s="125"/>
      <c r="K25" s="76" t="str">
        <f t="shared" si="10"/>
        <v/>
      </c>
      <c r="L25" s="141" t="s">
        <v>0</v>
      </c>
      <c r="M25" s="144"/>
      <c r="N25" s="145"/>
      <c r="O25" s="90"/>
      <c r="P25" s="60" t="str">
        <f t="shared" si="0"/>
        <v/>
      </c>
      <c r="Q25" s="60" t="str">
        <f t="shared" si="1"/>
        <v/>
      </c>
      <c r="R25" s="61" t="str">
        <f t="shared" si="2"/>
        <v/>
      </c>
      <c r="S25" s="62" t="str">
        <f t="shared" si="3"/>
        <v/>
      </c>
      <c r="T25" s="62" t="str">
        <f t="shared" si="4"/>
        <v/>
      </c>
      <c r="U25" s="62" t="str">
        <f t="shared" si="5"/>
        <v/>
      </c>
      <c r="V25" s="62" t="str">
        <f t="shared" si="6"/>
        <v/>
      </c>
      <c r="W25" s="62" t="str">
        <f t="shared" si="7"/>
        <v/>
      </c>
      <c r="X25" s="62" t="str">
        <f t="shared" si="11"/>
        <v/>
      </c>
      <c r="Y25" s="62" t="str">
        <f t="shared" si="13"/>
        <v/>
      </c>
      <c r="Z25" s="71">
        <f t="shared" si="12"/>
        <v>45832</v>
      </c>
      <c r="AA25" s="40" t="str">
        <f t="shared" si="14"/>
        <v/>
      </c>
      <c r="AB25" s="41"/>
      <c r="AF25" s="119" t="str">
        <f>初期条件設定表!U19</f>
        <v xml:space="preserve"> </v>
      </c>
      <c r="AG25" s="148" t="str">
        <f>初期条件設定表!V19</f>
        <v>N</v>
      </c>
    </row>
    <row r="26" spans="1:33" ht="46.15" customHeight="1">
      <c r="A26" s="71">
        <f t="shared" si="8"/>
        <v>45833</v>
      </c>
      <c r="B26" s="84" t="s">
        <v>32</v>
      </c>
      <c r="C26" s="72" t="s">
        <v>3</v>
      </c>
      <c r="D26" s="87" t="s">
        <v>32</v>
      </c>
      <c r="E26" s="73" t="str">
        <f t="shared" si="15"/>
        <v/>
      </c>
      <c r="F26" s="74" t="s">
        <v>30</v>
      </c>
      <c r="G26" s="75" t="str">
        <f t="shared" si="16"/>
        <v/>
      </c>
      <c r="H26" s="120" t="s">
        <v>31</v>
      </c>
      <c r="I26" s="122" t="str">
        <f t="shared" si="9"/>
        <v/>
      </c>
      <c r="J26" s="125"/>
      <c r="K26" s="76" t="str">
        <f t="shared" si="10"/>
        <v/>
      </c>
      <c r="L26" s="141" t="s">
        <v>0</v>
      </c>
      <c r="M26" s="144"/>
      <c r="N26" s="145"/>
      <c r="O26" s="90"/>
      <c r="P26" s="60" t="str">
        <f t="shared" si="0"/>
        <v/>
      </c>
      <c r="Q26" s="60" t="str">
        <f t="shared" si="1"/>
        <v/>
      </c>
      <c r="R26" s="61" t="str">
        <f t="shared" si="2"/>
        <v/>
      </c>
      <c r="S26" s="62" t="str">
        <f t="shared" si="3"/>
        <v/>
      </c>
      <c r="T26" s="62" t="str">
        <f t="shared" si="4"/>
        <v/>
      </c>
      <c r="U26" s="62" t="str">
        <f t="shared" si="5"/>
        <v/>
      </c>
      <c r="V26" s="62" t="str">
        <f t="shared" si="6"/>
        <v/>
      </c>
      <c r="W26" s="62" t="str">
        <f t="shared" si="7"/>
        <v/>
      </c>
      <c r="X26" s="62" t="str">
        <f t="shared" si="11"/>
        <v/>
      </c>
      <c r="Y26" s="62" t="str">
        <f t="shared" si="13"/>
        <v/>
      </c>
      <c r="Z26" s="71">
        <f t="shared" si="12"/>
        <v>45833</v>
      </c>
      <c r="AA26" s="40" t="str">
        <f t="shared" si="14"/>
        <v/>
      </c>
      <c r="AB26" s="41"/>
      <c r="AF26" s="119" t="str">
        <f>初期条件設定表!U20</f>
        <v xml:space="preserve"> </v>
      </c>
      <c r="AG26" s="148" t="str">
        <f>初期条件設定表!V20</f>
        <v>O</v>
      </c>
    </row>
    <row r="27" spans="1:33" ht="46.15" customHeight="1">
      <c r="A27" s="71">
        <f t="shared" si="8"/>
        <v>45834</v>
      </c>
      <c r="B27" s="84" t="s">
        <v>32</v>
      </c>
      <c r="C27" s="72" t="s">
        <v>3</v>
      </c>
      <c r="D27" s="87" t="s">
        <v>32</v>
      </c>
      <c r="E27" s="73" t="str">
        <f t="shared" si="15"/>
        <v/>
      </c>
      <c r="F27" s="74" t="s">
        <v>30</v>
      </c>
      <c r="G27" s="75" t="str">
        <f t="shared" si="16"/>
        <v/>
      </c>
      <c r="H27" s="120" t="s">
        <v>31</v>
      </c>
      <c r="I27" s="122" t="str">
        <f t="shared" si="9"/>
        <v/>
      </c>
      <c r="J27" s="125"/>
      <c r="K27" s="76" t="str">
        <f t="shared" si="10"/>
        <v/>
      </c>
      <c r="L27" s="141" t="s">
        <v>0</v>
      </c>
      <c r="M27" s="144"/>
      <c r="N27" s="145"/>
      <c r="O27" s="90"/>
      <c r="P27" s="60" t="str">
        <f t="shared" si="0"/>
        <v/>
      </c>
      <c r="Q27" s="60" t="str">
        <f t="shared" si="1"/>
        <v/>
      </c>
      <c r="R27" s="61" t="str">
        <f t="shared" si="2"/>
        <v/>
      </c>
      <c r="S27" s="62" t="str">
        <f t="shared" si="3"/>
        <v/>
      </c>
      <c r="T27" s="62" t="str">
        <f t="shared" si="4"/>
        <v/>
      </c>
      <c r="U27" s="62" t="str">
        <f t="shared" si="5"/>
        <v/>
      </c>
      <c r="V27" s="62" t="str">
        <f t="shared" si="6"/>
        <v/>
      </c>
      <c r="W27" s="62" t="str">
        <f t="shared" si="7"/>
        <v/>
      </c>
      <c r="X27" s="62" t="str">
        <f t="shared" si="11"/>
        <v/>
      </c>
      <c r="Y27" s="62" t="str">
        <f t="shared" si="13"/>
        <v/>
      </c>
      <c r="Z27" s="71">
        <f t="shared" si="12"/>
        <v>45834</v>
      </c>
      <c r="AA27" s="40" t="str">
        <f t="shared" si="14"/>
        <v/>
      </c>
      <c r="AB27" s="41"/>
      <c r="AF27" s="119" t="str">
        <f>初期条件設定表!U21</f>
        <v xml:space="preserve"> </v>
      </c>
      <c r="AG27" s="148" t="str">
        <f>初期条件設定表!V21</f>
        <v>P</v>
      </c>
    </row>
    <row r="28" spans="1:33" ht="46.15" customHeight="1">
      <c r="A28" s="71">
        <f t="shared" si="8"/>
        <v>45835</v>
      </c>
      <c r="B28" s="84" t="s">
        <v>32</v>
      </c>
      <c r="C28" s="72" t="s">
        <v>3</v>
      </c>
      <c r="D28" s="87" t="s">
        <v>32</v>
      </c>
      <c r="E28" s="73" t="str">
        <f t="shared" si="15"/>
        <v/>
      </c>
      <c r="F28" s="74" t="s">
        <v>30</v>
      </c>
      <c r="G28" s="75" t="str">
        <f t="shared" si="16"/>
        <v/>
      </c>
      <c r="H28" s="120" t="s">
        <v>31</v>
      </c>
      <c r="I28" s="122" t="str">
        <f t="shared" si="9"/>
        <v/>
      </c>
      <c r="J28" s="125"/>
      <c r="K28" s="76" t="str">
        <f t="shared" si="10"/>
        <v/>
      </c>
      <c r="L28" s="141" t="s">
        <v>0</v>
      </c>
      <c r="M28" s="144"/>
      <c r="N28" s="145"/>
      <c r="O28" s="90"/>
      <c r="P28" s="60" t="str">
        <f t="shared" si="0"/>
        <v/>
      </c>
      <c r="Q28" s="60" t="str">
        <f t="shared" si="1"/>
        <v/>
      </c>
      <c r="R28" s="61" t="str">
        <f t="shared" si="2"/>
        <v/>
      </c>
      <c r="S28" s="62" t="str">
        <f t="shared" si="3"/>
        <v/>
      </c>
      <c r="T28" s="62" t="str">
        <f t="shared" si="4"/>
        <v/>
      </c>
      <c r="U28" s="62" t="str">
        <f t="shared" si="5"/>
        <v/>
      </c>
      <c r="V28" s="62" t="str">
        <f t="shared" si="6"/>
        <v/>
      </c>
      <c r="W28" s="62" t="str">
        <f t="shared" si="7"/>
        <v/>
      </c>
      <c r="X28" s="62" t="str">
        <f t="shared" si="11"/>
        <v/>
      </c>
      <c r="Y28" s="62" t="str">
        <f t="shared" si="13"/>
        <v/>
      </c>
      <c r="Z28" s="71">
        <f t="shared" si="12"/>
        <v>45835</v>
      </c>
      <c r="AA28" s="40" t="str">
        <f t="shared" si="14"/>
        <v/>
      </c>
      <c r="AB28" s="41"/>
      <c r="AF28" s="119" t="str">
        <f>初期条件設定表!U22</f>
        <v xml:space="preserve"> </v>
      </c>
      <c r="AG28" s="148" t="str">
        <f>初期条件設定表!V22</f>
        <v>Q</v>
      </c>
    </row>
    <row r="29" spans="1:33" ht="46.15" customHeight="1">
      <c r="A29" s="71">
        <f t="shared" si="8"/>
        <v>45838</v>
      </c>
      <c r="B29" s="84" t="s">
        <v>32</v>
      </c>
      <c r="C29" s="72" t="s">
        <v>3</v>
      </c>
      <c r="D29" s="87" t="s">
        <v>32</v>
      </c>
      <c r="E29" s="73" t="str">
        <f t="shared" si="15"/>
        <v/>
      </c>
      <c r="F29" s="74" t="s">
        <v>30</v>
      </c>
      <c r="G29" s="75" t="str">
        <f t="shared" si="16"/>
        <v/>
      </c>
      <c r="H29" s="120" t="s">
        <v>31</v>
      </c>
      <c r="I29" s="122" t="str">
        <f t="shared" si="9"/>
        <v/>
      </c>
      <c r="J29" s="125"/>
      <c r="K29" s="76" t="str">
        <f t="shared" si="10"/>
        <v/>
      </c>
      <c r="L29" s="141" t="s">
        <v>0</v>
      </c>
      <c r="M29" s="144"/>
      <c r="N29" s="145"/>
      <c r="O29" s="90"/>
      <c r="P29" s="60" t="str">
        <f t="shared" si="0"/>
        <v/>
      </c>
      <c r="Q29" s="60" t="str">
        <f t="shared" si="1"/>
        <v/>
      </c>
      <c r="R29" s="61" t="str">
        <f t="shared" si="2"/>
        <v/>
      </c>
      <c r="S29" s="62" t="str">
        <f t="shared" si="3"/>
        <v/>
      </c>
      <c r="T29" s="62" t="str">
        <f t="shared" si="4"/>
        <v/>
      </c>
      <c r="U29" s="62" t="str">
        <f t="shared" si="5"/>
        <v/>
      </c>
      <c r="V29" s="62" t="str">
        <f t="shared" si="6"/>
        <v/>
      </c>
      <c r="W29" s="62" t="str">
        <f t="shared" si="7"/>
        <v/>
      </c>
      <c r="X29" s="62" t="str">
        <f t="shared" si="11"/>
        <v/>
      </c>
      <c r="Y29" s="62" t="str">
        <f t="shared" si="13"/>
        <v/>
      </c>
      <c r="Z29" s="71">
        <f t="shared" si="12"/>
        <v>45838</v>
      </c>
      <c r="AA29" s="40" t="str">
        <f t="shared" si="14"/>
        <v/>
      </c>
      <c r="AB29" s="41"/>
      <c r="AF29" s="119" t="str">
        <f>初期条件設定表!U23</f>
        <v xml:space="preserve"> </v>
      </c>
      <c r="AG29" s="148" t="str">
        <f>初期条件設定表!V23</f>
        <v>R</v>
      </c>
    </row>
    <row r="30" spans="1:33" ht="46.15" customHeight="1">
      <c r="A30" s="71" t="str">
        <f t="shared" si="8"/>
        <v/>
      </c>
      <c r="B30" s="84" t="s">
        <v>32</v>
      </c>
      <c r="C30" s="72" t="s">
        <v>3</v>
      </c>
      <c r="D30" s="87" t="s">
        <v>32</v>
      </c>
      <c r="E30" s="73" t="str">
        <f t="shared" si="15"/>
        <v/>
      </c>
      <c r="F30" s="74" t="s">
        <v>30</v>
      </c>
      <c r="G30" s="75" t="str">
        <f t="shared" si="16"/>
        <v/>
      </c>
      <c r="H30" s="120" t="s">
        <v>31</v>
      </c>
      <c r="I30" s="122" t="str">
        <f t="shared" si="9"/>
        <v/>
      </c>
      <c r="J30" s="125"/>
      <c r="K30" s="76" t="str">
        <f t="shared" si="10"/>
        <v/>
      </c>
      <c r="L30" s="141" t="s">
        <v>0</v>
      </c>
      <c r="M30" s="144"/>
      <c r="N30" s="145"/>
      <c r="O30" s="90"/>
      <c r="P30" s="60" t="str">
        <f t="shared" si="0"/>
        <v/>
      </c>
      <c r="Q30" s="60" t="str">
        <f t="shared" si="1"/>
        <v/>
      </c>
      <c r="R30" s="61" t="str">
        <f t="shared" si="2"/>
        <v/>
      </c>
      <c r="S30" s="62" t="str">
        <f t="shared" si="3"/>
        <v/>
      </c>
      <c r="T30" s="62" t="str">
        <f t="shared" si="4"/>
        <v/>
      </c>
      <c r="U30" s="62" t="str">
        <f t="shared" si="5"/>
        <v/>
      </c>
      <c r="V30" s="62" t="str">
        <f t="shared" si="6"/>
        <v/>
      </c>
      <c r="W30" s="62" t="str">
        <f t="shared" si="7"/>
        <v/>
      </c>
      <c r="X30" s="62" t="str">
        <f t="shared" si="11"/>
        <v/>
      </c>
      <c r="Y30" s="62" t="str">
        <f t="shared" si="13"/>
        <v/>
      </c>
      <c r="Z30" s="71" t="str">
        <f t="shared" si="12"/>
        <v/>
      </c>
      <c r="AA30" s="40" t="str">
        <f t="shared" si="14"/>
        <v/>
      </c>
      <c r="AB30" s="41"/>
      <c r="AF30" s="119" t="str">
        <f>初期条件設定表!U24</f>
        <v xml:space="preserve"> </v>
      </c>
      <c r="AG30" s="148" t="str">
        <f>初期条件設定表!V24</f>
        <v>S</v>
      </c>
    </row>
    <row r="31" spans="1:33" ht="46.15" customHeight="1">
      <c r="A31" s="71" t="str">
        <f t="shared" si="8"/>
        <v/>
      </c>
      <c r="B31" s="85" t="s">
        <v>32</v>
      </c>
      <c r="C31" s="77" t="s">
        <v>3</v>
      </c>
      <c r="D31" s="88" t="s">
        <v>32</v>
      </c>
      <c r="E31" s="73" t="str">
        <f t="shared" si="15"/>
        <v/>
      </c>
      <c r="F31" s="74" t="s">
        <v>30</v>
      </c>
      <c r="G31" s="75" t="str">
        <f t="shared" si="16"/>
        <v/>
      </c>
      <c r="H31" s="120" t="s">
        <v>31</v>
      </c>
      <c r="I31" s="122" t="str">
        <f t="shared" si="9"/>
        <v/>
      </c>
      <c r="J31" s="125"/>
      <c r="K31" s="76" t="str">
        <f t="shared" si="10"/>
        <v/>
      </c>
      <c r="L31" s="141" t="s">
        <v>0</v>
      </c>
      <c r="M31" s="144"/>
      <c r="N31" s="145"/>
      <c r="O31" s="90"/>
      <c r="P31" s="60" t="str">
        <f t="shared" si="0"/>
        <v/>
      </c>
      <c r="Q31" s="60" t="str">
        <f t="shared" si="1"/>
        <v/>
      </c>
      <c r="R31" s="61" t="str">
        <f t="shared" si="2"/>
        <v/>
      </c>
      <c r="S31" s="62" t="str">
        <f t="shared" si="3"/>
        <v/>
      </c>
      <c r="T31" s="62" t="str">
        <f t="shared" si="4"/>
        <v/>
      </c>
      <c r="U31" s="62" t="str">
        <f t="shared" si="5"/>
        <v/>
      </c>
      <c r="V31" s="62" t="str">
        <f t="shared" si="6"/>
        <v/>
      </c>
      <c r="W31" s="62" t="str">
        <f t="shared" si="7"/>
        <v/>
      </c>
      <c r="X31" s="62" t="str">
        <f t="shared" si="11"/>
        <v/>
      </c>
      <c r="Y31" s="62" t="str">
        <f t="shared" si="13"/>
        <v/>
      </c>
      <c r="Z31" s="71" t="str">
        <f t="shared" si="12"/>
        <v/>
      </c>
      <c r="AA31" s="40" t="str">
        <f t="shared" si="14"/>
        <v/>
      </c>
      <c r="AB31" s="41"/>
      <c r="AF31" s="119" t="str">
        <f>初期条件設定表!U25</f>
        <v xml:space="preserve"> </v>
      </c>
      <c r="AG31" s="148" t="str">
        <f>初期条件設定表!V25</f>
        <v>T</v>
      </c>
    </row>
    <row r="32" spans="1:33" ht="46.15" customHeight="1" thickBot="1">
      <c r="A32" s="71" t="str">
        <f t="shared" si="8"/>
        <v/>
      </c>
      <c r="B32" s="84" t="s">
        <v>32</v>
      </c>
      <c r="C32" s="72" t="s">
        <v>3</v>
      </c>
      <c r="D32" s="87" t="s">
        <v>32</v>
      </c>
      <c r="E32" s="73" t="str">
        <f t="shared" si="15"/>
        <v/>
      </c>
      <c r="F32" s="74" t="s">
        <v>30</v>
      </c>
      <c r="G32" s="75" t="str">
        <f t="shared" si="16"/>
        <v/>
      </c>
      <c r="H32" s="120" t="s">
        <v>31</v>
      </c>
      <c r="I32" s="122" t="str">
        <f t="shared" si="9"/>
        <v/>
      </c>
      <c r="J32" s="125"/>
      <c r="K32" s="76" t="str">
        <f t="shared" si="10"/>
        <v/>
      </c>
      <c r="L32" s="141" t="s">
        <v>0</v>
      </c>
      <c r="M32" s="149"/>
      <c r="N32" s="150"/>
      <c r="O32" s="90"/>
      <c r="P32" s="60" t="str">
        <f t="shared" si="0"/>
        <v/>
      </c>
      <c r="Q32" s="60" t="str">
        <f t="shared" si="1"/>
        <v/>
      </c>
      <c r="R32" s="61" t="str">
        <f t="shared" si="2"/>
        <v/>
      </c>
      <c r="S32" s="62" t="str">
        <f t="shared" si="3"/>
        <v/>
      </c>
      <c r="T32" s="62" t="str">
        <f t="shared" si="4"/>
        <v/>
      </c>
      <c r="U32" s="62" t="str">
        <f t="shared" si="5"/>
        <v/>
      </c>
      <c r="V32" s="62" t="str">
        <f t="shared" si="6"/>
        <v/>
      </c>
      <c r="W32" s="62" t="str">
        <f t="shared" si="7"/>
        <v/>
      </c>
      <c r="X32" s="62" t="str">
        <f t="shared" si="11"/>
        <v/>
      </c>
      <c r="Y32" s="62" t="str">
        <f t="shared" si="13"/>
        <v/>
      </c>
      <c r="Z32" s="71" t="str">
        <f t="shared" si="12"/>
        <v/>
      </c>
      <c r="AA32" s="40" t="str">
        <f t="shared" si="14"/>
        <v/>
      </c>
      <c r="AB32" s="41"/>
      <c r="AF32" s="119" t="str">
        <f>初期条件設定表!U26</f>
        <v xml:space="preserve"> </v>
      </c>
      <c r="AG32" s="148" t="str">
        <f>初期条件設定表!V26</f>
        <v xml:space="preserve"> </v>
      </c>
    </row>
    <row r="33" spans="1:28" ht="46.15" hidden="1" customHeight="1">
      <c r="A33" s="71" t="str">
        <f t="shared" si="8"/>
        <v/>
      </c>
      <c r="B33" s="84" t="s">
        <v>32</v>
      </c>
      <c r="C33" s="72" t="s">
        <v>3</v>
      </c>
      <c r="D33" s="87" t="s">
        <v>32</v>
      </c>
      <c r="E33" s="73" t="str">
        <f t="shared" si="15"/>
        <v/>
      </c>
      <c r="F33" s="74" t="s">
        <v>30</v>
      </c>
      <c r="G33" s="75" t="str">
        <f t="shared" si="16"/>
        <v/>
      </c>
      <c r="H33" s="120" t="s">
        <v>31</v>
      </c>
      <c r="I33" s="122" t="str">
        <f t="shared" si="9"/>
        <v/>
      </c>
      <c r="J33" s="125"/>
      <c r="K33" s="76" t="str">
        <f t="shared" si="10"/>
        <v/>
      </c>
      <c r="L33" s="67" t="s">
        <v>0</v>
      </c>
      <c r="M33" s="151"/>
      <c r="N33" s="152"/>
      <c r="O33" s="90"/>
      <c r="P33" s="60" t="str">
        <f t="shared" si="0"/>
        <v/>
      </c>
      <c r="Q33" s="60" t="str">
        <f t="shared" si="1"/>
        <v/>
      </c>
      <c r="R33" s="61" t="str">
        <f t="shared" si="2"/>
        <v/>
      </c>
      <c r="S33" s="62" t="str">
        <f t="shared" si="3"/>
        <v/>
      </c>
      <c r="T33" s="62" t="str">
        <f t="shared" si="4"/>
        <v/>
      </c>
      <c r="U33" s="62" t="str">
        <f t="shared" si="5"/>
        <v/>
      </c>
      <c r="V33" s="62" t="str">
        <f t="shared" si="6"/>
        <v/>
      </c>
      <c r="W33" s="62" t="str">
        <f t="shared" si="7"/>
        <v/>
      </c>
      <c r="X33" s="62" t="str">
        <f t="shared" si="11"/>
        <v/>
      </c>
      <c r="Y33" s="62" t="str">
        <f t="shared" si="13"/>
        <v/>
      </c>
      <c r="Z33" s="71" t="str">
        <f t="shared" si="12"/>
        <v/>
      </c>
      <c r="AA33" s="40" t="str">
        <f t="shared" si="14"/>
        <v/>
      </c>
      <c r="AB33" s="41"/>
    </row>
    <row r="34" spans="1:28" ht="46.15" hidden="1" customHeight="1">
      <c r="A34" s="71" t="str">
        <f t="shared" si="8"/>
        <v/>
      </c>
      <c r="B34" s="84" t="s">
        <v>32</v>
      </c>
      <c r="C34" s="72" t="s">
        <v>3</v>
      </c>
      <c r="D34" s="87" t="s">
        <v>32</v>
      </c>
      <c r="E34" s="73" t="str">
        <f t="shared" si="15"/>
        <v/>
      </c>
      <c r="F34" s="74" t="s">
        <v>30</v>
      </c>
      <c r="G34" s="75" t="str">
        <f t="shared" si="16"/>
        <v/>
      </c>
      <c r="H34" s="120" t="s">
        <v>31</v>
      </c>
      <c r="I34" s="122" t="str">
        <f t="shared" si="9"/>
        <v/>
      </c>
      <c r="J34" s="125"/>
      <c r="K34" s="76" t="str">
        <f t="shared" si="10"/>
        <v/>
      </c>
      <c r="L34" s="67" t="s">
        <v>0</v>
      </c>
      <c r="M34" s="153"/>
      <c r="N34" s="154"/>
      <c r="O34" s="90"/>
      <c r="P34" s="60" t="str">
        <f t="shared" si="0"/>
        <v/>
      </c>
      <c r="Q34" s="60" t="str">
        <f t="shared" si="1"/>
        <v/>
      </c>
      <c r="R34" s="61" t="str">
        <f t="shared" si="2"/>
        <v/>
      </c>
      <c r="S34" s="62" t="str">
        <f t="shared" si="3"/>
        <v/>
      </c>
      <c r="T34" s="62" t="str">
        <f t="shared" si="4"/>
        <v/>
      </c>
      <c r="U34" s="62" t="str">
        <f t="shared" si="5"/>
        <v/>
      </c>
      <c r="V34" s="62" t="str">
        <f t="shared" si="6"/>
        <v/>
      </c>
      <c r="W34" s="62" t="str">
        <f t="shared" si="7"/>
        <v/>
      </c>
      <c r="X34" s="62" t="str">
        <f t="shared" ref="X34:X35" si="17">IF(OR(DBCS($B34)="：",$B34="",DBCS($D34)="：",$D34=""),"",SUM(S34:W34))</f>
        <v/>
      </c>
      <c r="Y34" s="62" t="str">
        <f t="shared" si="13"/>
        <v/>
      </c>
      <c r="Z34" s="71" t="str">
        <f t="shared" si="12"/>
        <v/>
      </c>
      <c r="AA34" s="40"/>
      <c r="AB34" s="41"/>
    </row>
    <row r="35" spans="1:28" ht="46.15" hidden="1" customHeight="1" thickBot="1">
      <c r="A35" s="78" t="str">
        <f t="shared" si="8"/>
        <v/>
      </c>
      <c r="B35" s="86" t="s">
        <v>59</v>
      </c>
      <c r="C35" s="79" t="s">
        <v>25</v>
      </c>
      <c r="D35" s="89" t="s">
        <v>59</v>
      </c>
      <c r="E35" s="80" t="str">
        <f t="shared" si="15"/>
        <v/>
      </c>
      <c r="F35" s="81" t="s">
        <v>64</v>
      </c>
      <c r="G35" s="82" t="str">
        <f t="shared" si="16"/>
        <v/>
      </c>
      <c r="H35" s="121" t="s">
        <v>83</v>
      </c>
      <c r="I35" s="123" t="str">
        <f t="shared" si="9"/>
        <v/>
      </c>
      <c r="J35" s="126"/>
      <c r="K35" s="83" t="str">
        <f t="shared" si="10"/>
        <v/>
      </c>
      <c r="L35" s="68" t="s">
        <v>84</v>
      </c>
      <c r="M35" s="153"/>
      <c r="N35" s="154"/>
      <c r="O35" s="91"/>
      <c r="P35" s="60" t="str">
        <f t="shared" si="0"/>
        <v/>
      </c>
      <c r="Q35" s="60" t="str">
        <f t="shared" si="1"/>
        <v/>
      </c>
      <c r="R35" s="61" t="str">
        <f t="shared" si="2"/>
        <v/>
      </c>
      <c r="S35" s="62" t="str">
        <f t="shared" si="3"/>
        <v/>
      </c>
      <c r="T35" s="62" t="str">
        <f t="shared" si="4"/>
        <v/>
      </c>
      <c r="U35" s="62" t="str">
        <f t="shared" si="5"/>
        <v/>
      </c>
      <c r="V35" s="62" t="str">
        <f t="shared" si="6"/>
        <v/>
      </c>
      <c r="W35" s="62" t="str">
        <f t="shared" si="7"/>
        <v/>
      </c>
      <c r="X35" s="62" t="str">
        <f t="shared" si="17"/>
        <v/>
      </c>
      <c r="Y35" s="62" t="str">
        <f t="shared" si="13"/>
        <v/>
      </c>
      <c r="Z35" s="78" t="str">
        <f t="shared" si="12"/>
        <v/>
      </c>
      <c r="AA35" s="40" t="str">
        <f>IF(OR(DBCS($B35)="：",$B35="",DBCS($D35)="：",$D35=""),"",MAX(MIN($D35,TIME(23,59,59))-MAX($B35,$AH$1),0))</f>
        <v/>
      </c>
      <c r="AB35" s="41"/>
    </row>
    <row r="36" spans="1:28" ht="41.25" customHeight="1" thickBot="1">
      <c r="A36" s="42" t="s">
        <v>33</v>
      </c>
      <c r="B36" s="418"/>
      <c r="C36" s="419"/>
      <c r="D36" s="420"/>
      <c r="E36" s="421">
        <f>SUM(E9:E35)+SUM(G9:G35)/60</f>
        <v>0</v>
      </c>
      <c r="F36" s="422"/>
      <c r="G36" s="423" t="s">
        <v>1</v>
      </c>
      <c r="H36" s="424"/>
      <c r="I36" s="127"/>
      <c r="J36" s="128"/>
      <c r="K36" s="69">
        <f>SUM(K9:K35)</f>
        <v>0</v>
      </c>
      <c r="L36" s="161" t="s">
        <v>0</v>
      </c>
      <c r="M36" s="162"/>
      <c r="N36" s="411"/>
      <c r="O36" s="413"/>
      <c r="P36" s="47"/>
      <c r="Q36" s="47"/>
      <c r="R36" s="47"/>
      <c r="S36" s="47"/>
      <c r="T36" s="47"/>
      <c r="U36" s="47"/>
      <c r="V36" s="47"/>
      <c r="W36" s="63"/>
      <c r="X36" s="63"/>
      <c r="Y36" s="63"/>
      <c r="Z36" s="63"/>
      <c r="AA36" s="41"/>
      <c r="AB36" s="41"/>
    </row>
    <row r="37" spans="1:28" ht="19.5" customHeight="1">
      <c r="A37" s="9"/>
      <c r="B37" s="10"/>
      <c r="C37" s="10"/>
      <c r="D37" s="10"/>
      <c r="E37" s="2"/>
      <c r="F37" s="2"/>
      <c r="G37" s="10"/>
      <c r="H37" s="10"/>
      <c r="I37" s="10"/>
      <c r="J37" s="10"/>
      <c r="K37" s="1"/>
      <c r="L37" s="134"/>
      <c r="M37" s="11"/>
      <c r="N37" s="11"/>
      <c r="P37" s="47"/>
      <c r="Q37" s="47"/>
      <c r="R37" s="47"/>
      <c r="S37" s="47"/>
      <c r="T37" s="47"/>
      <c r="U37" s="47"/>
      <c r="V37" s="47"/>
      <c r="W37" s="47"/>
      <c r="X37" s="47"/>
      <c r="Y37" s="47"/>
      <c r="Z37" s="47"/>
    </row>
    <row r="38" spans="1:28">
      <c r="P38" s="47"/>
      <c r="Q38" s="47"/>
      <c r="R38" s="47"/>
      <c r="S38" s="47"/>
      <c r="T38" s="47"/>
      <c r="U38" s="47"/>
      <c r="V38" s="47"/>
      <c r="W38" s="47"/>
      <c r="X38" s="47"/>
      <c r="Y38" s="47"/>
      <c r="Z38" s="47"/>
    </row>
    <row r="39" spans="1:28">
      <c r="P39" s="47"/>
      <c r="Q39" s="47"/>
      <c r="R39" s="47"/>
      <c r="S39" s="47"/>
      <c r="T39" s="47"/>
      <c r="U39" s="47"/>
      <c r="V39" s="47"/>
      <c r="W39" s="47"/>
      <c r="X39" s="47"/>
      <c r="Y39" s="47"/>
      <c r="Z39" s="47"/>
    </row>
    <row r="40" spans="1:28">
      <c r="P40" s="47"/>
      <c r="Q40" s="47"/>
      <c r="R40" s="47"/>
      <c r="S40" s="47"/>
      <c r="T40" s="47"/>
      <c r="U40" s="47"/>
      <c r="V40" s="47"/>
      <c r="W40" s="47"/>
      <c r="X40" s="47"/>
      <c r="Y40" s="47"/>
      <c r="Z40" s="47"/>
    </row>
    <row r="41" spans="1:28">
      <c r="P41" s="47"/>
      <c r="Q41" s="47"/>
      <c r="R41" s="47"/>
      <c r="S41" s="47"/>
      <c r="T41" s="47"/>
      <c r="U41" s="47"/>
      <c r="V41" s="47"/>
      <c r="W41" s="47"/>
      <c r="X41" s="47"/>
      <c r="Y41" s="47"/>
      <c r="Z41" s="47"/>
    </row>
    <row r="42" spans="1:28">
      <c r="P42" s="47"/>
      <c r="Q42" s="47"/>
      <c r="R42" s="47"/>
      <c r="S42" s="47"/>
      <c r="T42" s="47"/>
      <c r="U42" s="47"/>
      <c r="V42" s="47"/>
      <c r="W42" s="47"/>
      <c r="X42" s="47"/>
      <c r="Y42" s="47"/>
      <c r="Z42" s="47"/>
    </row>
    <row r="43" spans="1:28">
      <c r="P43" s="47"/>
      <c r="Q43" s="47"/>
      <c r="R43" s="47"/>
      <c r="S43" s="47"/>
      <c r="T43" s="47"/>
      <c r="U43" s="47"/>
      <c r="V43" s="47"/>
      <c r="W43" s="47"/>
      <c r="X43" s="47"/>
      <c r="Y43" s="47"/>
      <c r="Z43" s="47"/>
    </row>
    <row r="44" spans="1:28">
      <c r="P44" s="47"/>
      <c r="Q44" s="47"/>
      <c r="R44" s="47"/>
      <c r="S44" s="47"/>
      <c r="T44" s="47"/>
      <c r="U44" s="47"/>
      <c r="V44" s="47"/>
      <c r="W44" s="47"/>
      <c r="X44" s="47"/>
      <c r="Y44" s="47"/>
      <c r="Z44" s="47"/>
    </row>
    <row r="45" spans="1:28">
      <c r="P45" s="47"/>
      <c r="Q45" s="47"/>
      <c r="R45" s="47"/>
      <c r="S45" s="47"/>
      <c r="T45" s="47"/>
      <c r="U45" s="47"/>
      <c r="V45" s="47"/>
      <c r="W45" s="47"/>
      <c r="X45" s="47"/>
      <c r="Y45" s="47"/>
      <c r="Z45" s="47"/>
    </row>
    <row r="46" spans="1:28">
      <c r="P46" s="47"/>
      <c r="Q46" s="47"/>
      <c r="R46" s="47"/>
      <c r="S46" s="47"/>
      <c r="T46" s="47"/>
      <c r="U46" s="47"/>
      <c r="V46" s="47"/>
      <c r="W46" s="47"/>
      <c r="X46" s="47"/>
      <c r="Y46" s="47"/>
      <c r="Z46" s="47"/>
    </row>
    <row r="47" spans="1:28">
      <c r="P47" s="47"/>
      <c r="Q47" s="47"/>
      <c r="R47" s="47"/>
      <c r="S47" s="47"/>
      <c r="T47" s="47"/>
      <c r="U47" s="47"/>
      <c r="V47" s="47"/>
      <c r="W47" s="47"/>
      <c r="X47" s="47"/>
      <c r="Y47" s="47"/>
      <c r="Z47" s="47"/>
    </row>
    <row r="48" spans="1:28">
      <c r="P48" s="47"/>
      <c r="Q48" s="47"/>
      <c r="R48" s="47"/>
      <c r="S48" s="47"/>
      <c r="T48" s="47"/>
      <c r="U48" s="47"/>
      <c r="V48" s="47"/>
      <c r="W48" s="47"/>
      <c r="X48" s="47"/>
      <c r="Y48" s="47"/>
      <c r="Z48" s="47"/>
    </row>
    <row r="49" spans="16:26">
      <c r="P49" s="47"/>
      <c r="Q49" s="47"/>
      <c r="R49" s="47"/>
      <c r="S49" s="47"/>
      <c r="T49" s="47"/>
      <c r="U49" s="47"/>
      <c r="V49" s="47"/>
      <c r="W49" s="47"/>
      <c r="X49" s="47"/>
      <c r="Y49" s="47"/>
      <c r="Z49" s="47"/>
    </row>
    <row r="50" spans="16:26">
      <c r="P50" s="47"/>
      <c r="Q50" s="47"/>
      <c r="R50" s="47"/>
      <c r="S50" s="47"/>
      <c r="T50" s="47"/>
      <c r="U50" s="47"/>
      <c r="V50" s="47"/>
      <c r="W50" s="47"/>
      <c r="X50" s="47"/>
      <c r="Y50" s="47"/>
      <c r="Z50" s="47"/>
    </row>
    <row r="51" spans="16:26">
      <c r="P51" s="47"/>
      <c r="Q51" s="47"/>
      <c r="R51" s="47"/>
      <c r="S51" s="47"/>
      <c r="T51" s="47"/>
      <c r="U51" s="47"/>
      <c r="V51" s="47"/>
      <c r="W51" s="47"/>
      <c r="X51" s="47"/>
      <c r="Y51" s="47"/>
      <c r="Z51" s="47"/>
    </row>
  </sheetData>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D9:D35 B9:B35">
      <formula1>0</formula1>
      <formula2>0.999305555555556</formula2>
    </dataValidation>
    <dataValidation type="list" allowBlank="1" showInputMessage="1" showErrorMessage="1" sqref="N9:N32">
      <formula1>$AG$11:$AG$32</formula1>
    </dataValidation>
    <dataValidation type="list" allowBlank="1" showInputMessage="1" showErrorMessage="1" sqref="M9:M35">
      <formula1>$AF$11:$AF$20</formula1>
    </dataValidation>
    <dataValidation type="list" allowBlank="1" showInputMessage="1" showErrorMessage="1" sqref="N33:N35">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4" tint="0.39997558519241921"/>
  </sheetPr>
  <dimension ref="A1:AQ51"/>
  <sheetViews>
    <sheetView workbookViewId="0"/>
  </sheetViews>
  <sheetFormatPr defaultColWidth="11.36328125" defaultRowHeight="13"/>
  <cols>
    <col min="1" max="1" width="17.90625" style="4" customWidth="1"/>
    <col min="2" max="2" width="9.6328125" style="4" customWidth="1"/>
    <col min="3" max="3" width="3.90625" style="92"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c r="A1" s="43" t="s">
        <v>137</v>
      </c>
      <c r="B1" s="44"/>
      <c r="C1" s="99"/>
      <c r="D1" s="429" t="str">
        <f>"作　業　日　報　兼　直　接　人　件　費　個　別　明　細　表　（"&amp;AK7&amp;"年"&amp;AK8&amp;"月支払分）"</f>
        <v>作　業　日　報　兼　直　接　人　件　費　個　別　明　細　表　（2025年7月支払分）</v>
      </c>
      <c r="E1" s="429"/>
      <c r="F1" s="429"/>
      <c r="G1" s="429"/>
      <c r="H1" s="429"/>
      <c r="I1" s="429"/>
      <c r="J1" s="429"/>
      <c r="K1" s="429"/>
      <c r="L1" s="429"/>
      <c r="M1" s="429"/>
      <c r="N1" s="429"/>
      <c r="O1" s="429"/>
      <c r="AE1" s="425" t="s">
        <v>94</v>
      </c>
      <c r="AF1" s="48" t="s">
        <v>44</v>
      </c>
      <c r="AG1" s="49">
        <f>初期条件設定表!$C$10</f>
        <v>0.375</v>
      </c>
      <c r="AH1" s="49">
        <f>初期条件設定表!$C$14</f>
        <v>0.75</v>
      </c>
      <c r="AI1" s="47"/>
      <c r="AJ1" s="50" t="s">
        <v>12</v>
      </c>
      <c r="AK1" s="51">
        <f>' 入力用 従事者別直接人件費集計表（後期）'!A13</f>
        <v>2025</v>
      </c>
      <c r="AL1" s="47"/>
      <c r="AM1" s="47"/>
      <c r="AN1" s="50" t="s">
        <v>43</v>
      </c>
      <c r="AO1" s="52" t="str">
        <f ca="1">RIGHT(CELL("filename",A1),LEN(CELL("filename",A1))-FIND("]",CELL("filename",A1)))</f>
        <v>2021年9月作業分</v>
      </c>
      <c r="AP1" s="36"/>
      <c r="AQ1" s="37"/>
    </row>
    <row r="2" spans="1:43" ht="24.75" customHeight="1">
      <c r="C2" s="99"/>
      <c r="D2" s="429"/>
      <c r="E2" s="429"/>
      <c r="F2" s="429"/>
      <c r="G2" s="429"/>
      <c r="H2" s="429"/>
      <c r="I2" s="429"/>
      <c r="J2" s="429"/>
      <c r="K2" s="429"/>
      <c r="L2" s="429"/>
      <c r="M2" s="429"/>
      <c r="N2" s="429"/>
      <c r="O2" s="429"/>
      <c r="AE2" s="425"/>
      <c r="AF2" s="48"/>
      <c r="AG2" s="49">
        <f>初期条件設定表!$C$11</f>
        <v>0</v>
      </c>
      <c r="AH2" s="49">
        <f>初期条件設定表!$E$11</f>
        <v>0</v>
      </c>
      <c r="AI2" s="47"/>
      <c r="AJ2" s="50" t="s">
        <v>13</v>
      </c>
      <c r="AK2" s="51">
        <f>' 入力用 従事者別直接人件費集計表（後期）'!D13</f>
        <v>7</v>
      </c>
      <c r="AL2" s="47"/>
      <c r="AM2" s="47"/>
      <c r="AN2" s="47"/>
      <c r="AO2" s="53"/>
    </row>
    <row r="3" spans="1:43" ht="27.75" customHeight="1">
      <c r="A3" s="3" t="s">
        <v>9</v>
      </c>
      <c r="B3" s="426" t="str">
        <f>' 入力用 従事者別直接人件費集計表（後期）'!D5</f>
        <v>○○△△株式会社</v>
      </c>
      <c r="C3" s="426"/>
      <c r="D3" s="426"/>
      <c r="E3" s="38"/>
      <c r="F3" s="38"/>
      <c r="G3" s="38"/>
      <c r="H3" s="38"/>
      <c r="I3" s="38"/>
      <c r="J3" s="38"/>
      <c r="K3" s="38"/>
      <c r="L3" s="38"/>
      <c r="M3" s="38"/>
      <c r="N3" s="38"/>
      <c r="AE3" s="425"/>
      <c r="AF3" s="48" t="s">
        <v>36</v>
      </c>
      <c r="AG3" s="49">
        <f>初期条件設定表!$C$12</f>
        <v>0.5</v>
      </c>
      <c r="AH3" s="49">
        <f>初期条件設定表!$E$12</f>
        <v>0.54166666666666663</v>
      </c>
      <c r="AI3" s="47"/>
      <c r="AJ3" s="50" t="s">
        <v>58</v>
      </c>
      <c r="AK3" s="54">
        <f>DATE($AK$1,AK2-1,AG6+1)</f>
        <v>45839</v>
      </c>
      <c r="AL3" s="47"/>
      <c r="AM3" s="47"/>
      <c r="AN3" s="47"/>
      <c r="AO3" s="53"/>
    </row>
    <row r="4" spans="1:43" ht="27.75" customHeight="1">
      <c r="A4" s="5" t="s">
        <v>2</v>
      </c>
      <c r="B4" s="427" t="str">
        <f>' 入力用 従事者別直接人件費集計表（後期）'!D6</f>
        <v>公社　太郎</v>
      </c>
      <c r="C4" s="427"/>
      <c r="D4" s="427"/>
      <c r="E4" s="134"/>
      <c r="F4" s="134"/>
      <c r="G4" s="134"/>
      <c r="AE4" s="425"/>
      <c r="AF4" s="48"/>
      <c r="AG4" s="49">
        <f>初期条件設定表!$C$13</f>
        <v>0</v>
      </c>
      <c r="AH4" s="49">
        <f>初期条件設定表!$E$13</f>
        <v>0</v>
      </c>
      <c r="AI4" s="47"/>
      <c r="AJ4" s="50" t="s">
        <v>79</v>
      </c>
      <c r="AK4" s="54">
        <f>DATE(AK1,AK2,AG5)</f>
        <v>45869</v>
      </c>
      <c r="AL4" s="47"/>
      <c r="AM4" s="47"/>
      <c r="AN4" s="50" t="s">
        <v>77</v>
      </c>
      <c r="AO4" s="55">
        <f>LEN(AK5)</f>
        <v>2</v>
      </c>
    </row>
    <row r="5" spans="1:43" ht="27.75" customHeight="1">
      <c r="A5" s="7" t="s">
        <v>8</v>
      </c>
      <c r="B5" s="428" t="str">
        <f>IF(' 入力用 従事者別直接人件費集計表（後期）'!I8="","",' 入力用 従事者別直接人件費集計表（後期）'!I8)</f>
        <v>0</v>
      </c>
      <c r="C5" s="428"/>
      <c r="D5" s="428"/>
      <c r="E5" s="134"/>
      <c r="F5" s="134"/>
      <c r="G5" s="134"/>
      <c r="AE5" s="425"/>
      <c r="AF5" s="48" t="s">
        <v>37</v>
      </c>
      <c r="AG5" s="56" t="str">
        <f>IF(初期条件設定表!$C$24="末",TEXT(DATE(AK1,AK2+1,1)-1,"d"),初期条件設定表!$C$24)</f>
        <v>31</v>
      </c>
      <c r="AH5" s="47" t="s">
        <v>38</v>
      </c>
      <c r="AI5" s="47"/>
      <c r="AJ5" s="50" t="s">
        <v>57</v>
      </c>
      <c r="AK5" s="57" t="str">
        <f>初期条件設定表!Q5</f>
        <v>土日</v>
      </c>
      <c r="AL5" s="47"/>
      <c r="AM5" s="47"/>
      <c r="AN5" s="50" t="s">
        <v>78</v>
      </c>
      <c r="AO5" s="52" t="str">
        <f>AK5&amp;"※月火水木金土日"</f>
        <v>土日※月火水木金土日</v>
      </c>
      <c r="AP5" s="36"/>
      <c r="AQ5" s="37"/>
    </row>
    <row r="6" spans="1:43" ht="22.5" customHeight="1" thickBot="1">
      <c r="A6" s="8" t="s">
        <v>10</v>
      </c>
      <c r="P6" s="58" t="s">
        <v>45</v>
      </c>
      <c r="Q6" s="59" t="s">
        <v>47</v>
      </c>
      <c r="R6" s="58" t="s">
        <v>46</v>
      </c>
      <c r="S6" s="58" t="s">
        <v>48</v>
      </c>
      <c r="T6" s="58" t="s">
        <v>49</v>
      </c>
      <c r="U6" s="58" t="s">
        <v>50</v>
      </c>
      <c r="V6" s="58" t="s">
        <v>60</v>
      </c>
      <c r="W6" s="58" t="s">
        <v>61</v>
      </c>
      <c r="X6" s="58" t="s">
        <v>62</v>
      </c>
      <c r="Y6" s="58"/>
      <c r="Z6" s="58"/>
      <c r="AA6" s="39"/>
      <c r="AF6" s="137" t="s">
        <v>95</v>
      </c>
      <c r="AG6" s="56" t="str">
        <f>IF(初期条件設定表!$C$24="末",TEXT(DATE(AK1,AK2,1)-1,"d"),初期条件設定表!$C$24)</f>
        <v>30</v>
      </c>
      <c r="AH6" s="47" t="s">
        <v>38</v>
      </c>
      <c r="AI6" s="407" t="s">
        <v>104</v>
      </c>
      <c r="AJ6" s="407"/>
      <c r="AK6" s="129">
        <f>初期条件設定表!$C$15</f>
        <v>0.33333333333333331</v>
      </c>
    </row>
    <row r="7" spans="1:43" s="92" customFormat="1" ht="24" customHeight="1">
      <c r="A7" s="393" t="s">
        <v>7</v>
      </c>
      <c r="B7" s="395" t="s">
        <v>6</v>
      </c>
      <c r="C7" s="395"/>
      <c r="D7" s="395"/>
      <c r="E7" s="397" t="s">
        <v>5</v>
      </c>
      <c r="F7" s="398"/>
      <c r="G7" s="398"/>
      <c r="H7" s="399"/>
      <c r="I7" s="405" t="s">
        <v>103</v>
      </c>
      <c r="J7" s="405" t="s">
        <v>102</v>
      </c>
      <c r="K7" s="397" t="s">
        <v>4</v>
      </c>
      <c r="L7" s="399"/>
      <c r="M7" s="430" t="s">
        <v>113</v>
      </c>
      <c r="N7" s="409"/>
      <c r="O7" s="415" t="s">
        <v>29</v>
      </c>
      <c r="P7" s="417" t="s">
        <v>52</v>
      </c>
      <c r="Q7" s="414" t="s">
        <v>34</v>
      </c>
      <c r="R7" s="414" t="s">
        <v>35</v>
      </c>
      <c r="S7" s="414" t="s">
        <v>53</v>
      </c>
      <c r="T7" s="414"/>
      <c r="U7" s="414" t="s">
        <v>51</v>
      </c>
      <c r="V7" s="414"/>
      <c r="W7" s="414" t="s">
        <v>54</v>
      </c>
      <c r="X7" s="410" t="s">
        <v>55</v>
      </c>
      <c r="Y7" s="138"/>
      <c r="Z7" s="138"/>
      <c r="AJ7" s="92" t="s">
        <v>107</v>
      </c>
      <c r="AK7" s="93">
        <f>IF(初期条件設定表!C26="当月",' 入力用 従事者別直接人件費集計表（後期）'!A13,' 入力用 従事者別直接人件費集計表（後期）'!A14)</f>
        <v>2025</v>
      </c>
    </row>
    <row r="8" spans="1:43" s="92" customFormat="1" ht="24" customHeight="1" thickBot="1">
      <c r="A8" s="394"/>
      <c r="B8" s="396"/>
      <c r="C8" s="396"/>
      <c r="D8" s="396"/>
      <c r="E8" s="400"/>
      <c r="F8" s="401"/>
      <c r="G8" s="401"/>
      <c r="H8" s="402"/>
      <c r="I8" s="406"/>
      <c r="J8" s="406"/>
      <c r="K8" s="403"/>
      <c r="L8" s="404"/>
      <c r="M8" s="159" t="s">
        <v>114</v>
      </c>
      <c r="N8" s="160" t="s">
        <v>155</v>
      </c>
      <c r="O8" s="416"/>
      <c r="P8" s="417"/>
      <c r="Q8" s="414"/>
      <c r="R8" s="414"/>
      <c r="S8" s="414"/>
      <c r="T8" s="414"/>
      <c r="U8" s="414"/>
      <c r="V8" s="414"/>
      <c r="W8" s="414"/>
      <c r="X8" s="410"/>
      <c r="Y8" s="138"/>
      <c r="Z8" s="138"/>
      <c r="AJ8" s="92" t="s">
        <v>106</v>
      </c>
      <c r="AK8" s="93">
        <f>IF(初期条件設定表!C26="当月",' 入力用 従事者別直接人件費集計表（後期）'!D13,' 入力用 従事者別直接人件費集計表（後期）'!D14)</f>
        <v>7</v>
      </c>
    </row>
    <row r="9" spans="1:43" ht="46.15" customHeight="1">
      <c r="A9" s="71">
        <f>Z9</f>
        <v>45839</v>
      </c>
      <c r="B9" s="84" t="s">
        <v>32</v>
      </c>
      <c r="C9" s="72" t="s">
        <v>3</v>
      </c>
      <c r="D9" s="87" t="s">
        <v>32</v>
      </c>
      <c r="E9" s="73" t="str">
        <f>IFERROR(HOUR(R9),"")</f>
        <v/>
      </c>
      <c r="F9" s="74" t="s">
        <v>30</v>
      </c>
      <c r="G9" s="75" t="str">
        <f>IFERROR(MINUTE(R9),"")</f>
        <v/>
      </c>
      <c r="H9" s="120" t="s">
        <v>31</v>
      </c>
      <c r="I9" s="124" t="str">
        <f>U9</f>
        <v/>
      </c>
      <c r="J9" s="125"/>
      <c r="K9" s="76" t="str">
        <f>IFERROR((E9+G9/60)*$B$5,"")</f>
        <v/>
      </c>
      <c r="L9" s="141" t="s">
        <v>0</v>
      </c>
      <c r="M9" s="142"/>
      <c r="N9" s="143"/>
      <c r="O9" s="90"/>
      <c r="P9" s="60" t="str">
        <f t="shared" ref="P9:P35" si="0">IF(OR(DBCS(B9)="：",B9="",DBCS(D9)="：",D9=""),"",$D9-$B9)</f>
        <v/>
      </c>
      <c r="Q9" s="60" t="str">
        <f t="shared" ref="Q9:Q35" si="1">IFERROR(IF(J9="",D9-B9-X9,D9-B9-J9-X9),"")</f>
        <v/>
      </c>
      <c r="R9" s="61" t="str">
        <f t="shared" ref="R9:R35" si="2">IFERROR(MIN(IF(Q9&gt;0,FLOOR(Q9,"0:30"),""),$AK$6),"")</f>
        <v/>
      </c>
      <c r="S9" s="62" t="str">
        <f t="shared" ref="S9:S35" si="3">IF(OR(DBCS($B9)="：",$B9="",DBCS($D9)="：",$D9=""),"",MAX(MIN($D9,AG$1)-MAX($B9,TIME(0,0,0)),0))</f>
        <v/>
      </c>
      <c r="T9" s="62" t="str">
        <f t="shared" ref="T9:T35" si="4">IF(OR(DBCS($B9)="：",$B9="",DBCS($D9)="：",$D9=""),"",MAX(MIN($D9,AH$2)-MAX($B9,$AG$2),0))</f>
        <v/>
      </c>
      <c r="U9" s="62" t="str">
        <f t="shared" ref="U9:U35" si="5">IF(OR(DBCS($B9)="：",$B9="",DBCS($D9)="：",$D9=""),"",MAX(MIN($D9,$AH$3)-MAX($B9,$AG$3),0))</f>
        <v/>
      </c>
      <c r="V9" s="62" t="str">
        <f t="shared" ref="V9:V35" si="6">IF(OR(DBCS($B9)="：",$B9="",DBCS($D9)="：",$D9=""),"",MAX(MIN($D9,$AH$4)-MAX($B9,$AG$4),0))</f>
        <v/>
      </c>
      <c r="W9" s="62" t="str">
        <f t="shared" ref="W9:W35" si="7">IF(OR(DBCS($B9)="：",$B9="",DBCS($D9)="：",$D9=""),"",MAX(MIN($D9,TIME(23,59,59))-MAX($B9,$AH$1),0))</f>
        <v/>
      </c>
      <c r="X9" s="62" t="str">
        <f>IF(OR(DBCS($B9)="：",$B9="",DBCS($D9)="：",$D9=""),"",SUM(S9:W9))</f>
        <v/>
      </c>
      <c r="Y9" s="47"/>
      <c r="Z9" s="71">
        <f>IF($AK$3="","",IF(FIND(TEXT($AK$3,"aaa"),$AO$5)&gt;$AO$4,$AK$3,IF(FIND(TEXT($AK$3+1,"aaa"),$AO$5)&gt;$AO$4,$AK$3+1,IF(FIND(TEXT($AK$3+2,"aaa"),$AO$5)&gt;$AO$4,$AK$3+2,IF(FIND(TEXT($AK$3+3,"aaa"),$AO$5)&gt;$AO$4,$AK$3+3,"")))))</f>
        <v>45839</v>
      </c>
      <c r="AB9" s="41"/>
    </row>
    <row r="10" spans="1:43" ht="46.15" customHeight="1">
      <c r="A10" s="71">
        <f t="shared" ref="A10:A35" si="8">Z10</f>
        <v>45840</v>
      </c>
      <c r="B10" s="84" t="s">
        <v>32</v>
      </c>
      <c r="C10" s="72" t="s">
        <v>3</v>
      </c>
      <c r="D10" s="87" t="s">
        <v>32</v>
      </c>
      <c r="E10" s="73" t="str">
        <f>IFERROR(HOUR(R10),"")</f>
        <v/>
      </c>
      <c r="F10" s="74" t="s">
        <v>30</v>
      </c>
      <c r="G10" s="75" t="str">
        <f>IFERROR(MINUTE(R10),"")</f>
        <v/>
      </c>
      <c r="H10" s="120" t="s">
        <v>31</v>
      </c>
      <c r="I10" s="122" t="str">
        <f t="shared" ref="I10:I35" si="9">U10</f>
        <v/>
      </c>
      <c r="J10" s="125"/>
      <c r="K10" s="76" t="str">
        <f t="shared" ref="K10:K35" si="10">IFERROR((E10+G10/60)*$B$5,"")</f>
        <v/>
      </c>
      <c r="L10" s="141" t="s">
        <v>0</v>
      </c>
      <c r="M10" s="144"/>
      <c r="N10" s="145"/>
      <c r="O10" s="90"/>
      <c r="P10" s="60" t="str">
        <f t="shared" si="0"/>
        <v/>
      </c>
      <c r="Q10" s="60" t="str">
        <f t="shared" si="1"/>
        <v/>
      </c>
      <c r="R10" s="61" t="str">
        <f t="shared" si="2"/>
        <v/>
      </c>
      <c r="S10" s="62" t="str">
        <f t="shared" si="3"/>
        <v/>
      </c>
      <c r="T10" s="62" t="str">
        <f t="shared" si="4"/>
        <v/>
      </c>
      <c r="U10" s="62" t="str">
        <f t="shared" si="5"/>
        <v/>
      </c>
      <c r="V10" s="62" t="str">
        <f t="shared" si="6"/>
        <v/>
      </c>
      <c r="W10" s="62" t="str">
        <f t="shared" si="7"/>
        <v/>
      </c>
      <c r="X10" s="62" t="str">
        <f t="shared" ref="X10:X33" si="11">IF(OR(DBCS($B10)="：",$B10="",DBCS($D10)="：",$D10=""),"",SUM(S10:W10))</f>
        <v/>
      </c>
      <c r="Y10" s="47"/>
      <c r="Z10" s="71">
        <f t="shared" ref="Z10:Z35" si="12">IF($A9="","",IF(AND($A9+1&lt;=$AK$4,FIND(TEXT($A9+1,"aaa"),$AO$5)&gt;$AO$4),$A9+1,IF(AND($A9+2&lt;=$AK$4,FIND(TEXT($A9+2,"aaa"),$AO$5)&gt;$AO$4),$A9+2,IF(AND($A9+3&lt;=$AK$4,FIND(TEXT($A9+3,"aaa"),$AO$5)&gt;$AO$4),$A9+3,IF(AND($A9+4&lt;=$AK$4,FIND(TEXT($A9+4,"aaa"),$AO$5)&gt;$AO$4),$A9+4,"")))))</f>
        <v>45840</v>
      </c>
      <c r="AB10" s="41"/>
      <c r="AF10" s="146" t="s">
        <v>115</v>
      </c>
      <c r="AG10" s="146" t="s">
        <v>155</v>
      </c>
    </row>
    <row r="11" spans="1:43" ht="46.15" customHeight="1">
      <c r="A11" s="71">
        <f t="shared" si="8"/>
        <v>45841</v>
      </c>
      <c r="B11" s="84" t="s">
        <v>32</v>
      </c>
      <c r="C11" s="72" t="s">
        <v>3</v>
      </c>
      <c r="D11" s="87" t="s">
        <v>32</v>
      </c>
      <c r="E11" s="73" t="str">
        <f>IFERROR(HOUR(R11),"")</f>
        <v/>
      </c>
      <c r="F11" s="74" t="s">
        <v>30</v>
      </c>
      <c r="G11" s="75" t="str">
        <f>IFERROR(MINUTE(R11),"")</f>
        <v/>
      </c>
      <c r="H11" s="120" t="s">
        <v>31</v>
      </c>
      <c r="I11" s="122" t="str">
        <f t="shared" si="9"/>
        <v/>
      </c>
      <c r="J11" s="125"/>
      <c r="K11" s="76" t="str">
        <f t="shared" si="10"/>
        <v/>
      </c>
      <c r="L11" s="141" t="s">
        <v>0</v>
      </c>
      <c r="M11" s="144"/>
      <c r="N11" s="145"/>
      <c r="O11" s="90"/>
      <c r="P11" s="60" t="str">
        <f t="shared" si="0"/>
        <v/>
      </c>
      <c r="Q11" s="60" t="str">
        <f t="shared" si="1"/>
        <v/>
      </c>
      <c r="R11" s="61" t="str">
        <f t="shared" si="2"/>
        <v/>
      </c>
      <c r="S11" s="62" t="str">
        <f t="shared" si="3"/>
        <v/>
      </c>
      <c r="T11" s="62" t="str">
        <f t="shared" si="4"/>
        <v/>
      </c>
      <c r="U11" s="62" t="str">
        <f t="shared" si="5"/>
        <v/>
      </c>
      <c r="V11" s="62" t="str">
        <f t="shared" si="6"/>
        <v/>
      </c>
      <c r="W11" s="62" t="str">
        <f t="shared" si="7"/>
        <v/>
      </c>
      <c r="X11" s="62" t="str">
        <f t="shared" si="11"/>
        <v/>
      </c>
      <c r="Y11" s="47"/>
      <c r="Z11" s="71">
        <f t="shared" si="12"/>
        <v>45841</v>
      </c>
      <c r="AB11" s="41"/>
      <c r="AF11" s="119" t="str">
        <f>初期条件設定表!U5</f>
        <v>　</v>
      </c>
      <c r="AG11" s="147" t="str">
        <f>初期条件設定表!V5</f>
        <v>　</v>
      </c>
    </row>
    <row r="12" spans="1:43" ht="46.15" customHeight="1">
      <c r="A12" s="71">
        <f t="shared" si="8"/>
        <v>45842</v>
      </c>
      <c r="B12" s="84" t="s">
        <v>32</v>
      </c>
      <c r="C12" s="72" t="s">
        <v>3</v>
      </c>
      <c r="D12" s="87" t="s">
        <v>32</v>
      </c>
      <c r="E12" s="73" t="str">
        <f>IFERROR(HOUR(R12),"")</f>
        <v/>
      </c>
      <c r="F12" s="74" t="s">
        <v>30</v>
      </c>
      <c r="G12" s="75" t="str">
        <f>IFERROR(MINUTE(R12),"")</f>
        <v/>
      </c>
      <c r="H12" s="120" t="s">
        <v>31</v>
      </c>
      <c r="I12" s="122" t="str">
        <f t="shared" si="9"/>
        <v/>
      </c>
      <c r="J12" s="125"/>
      <c r="K12" s="76" t="str">
        <f t="shared" si="10"/>
        <v/>
      </c>
      <c r="L12" s="141" t="s">
        <v>0</v>
      </c>
      <c r="M12" s="144"/>
      <c r="N12" s="145"/>
      <c r="O12" s="90"/>
      <c r="P12" s="60" t="str">
        <f t="shared" si="0"/>
        <v/>
      </c>
      <c r="Q12" s="60" t="str">
        <f t="shared" si="1"/>
        <v/>
      </c>
      <c r="R12" s="61" t="str">
        <f t="shared" si="2"/>
        <v/>
      </c>
      <c r="S12" s="62" t="str">
        <f t="shared" si="3"/>
        <v/>
      </c>
      <c r="T12" s="62" t="str">
        <f t="shared" si="4"/>
        <v/>
      </c>
      <c r="U12" s="62" t="str">
        <f t="shared" si="5"/>
        <v/>
      </c>
      <c r="V12" s="62" t="str">
        <f t="shared" si="6"/>
        <v/>
      </c>
      <c r="W12" s="62" t="str">
        <f t="shared" si="7"/>
        <v/>
      </c>
      <c r="X12" s="62" t="str">
        <f t="shared" si="11"/>
        <v/>
      </c>
      <c r="Y12" s="47"/>
      <c r="Z12" s="71">
        <f t="shared" si="12"/>
        <v>45842</v>
      </c>
      <c r="AB12" s="41"/>
      <c r="AF12" s="119" t="str">
        <f>初期条件設定表!U6</f>
        <v>設計（除ソフトウェア）</v>
      </c>
      <c r="AG12" s="148" t="str">
        <f>初期条件設定表!V6</f>
        <v>A</v>
      </c>
    </row>
    <row r="13" spans="1:43" ht="46.15" customHeight="1">
      <c r="A13" s="71">
        <f t="shared" si="8"/>
        <v>45845</v>
      </c>
      <c r="B13" s="84" t="s">
        <v>32</v>
      </c>
      <c r="C13" s="72" t="s">
        <v>3</v>
      </c>
      <c r="D13" s="87" t="s">
        <v>32</v>
      </c>
      <c r="E13" s="73" t="str">
        <f>IFERROR(HOUR(R13),"")</f>
        <v/>
      </c>
      <c r="F13" s="74" t="s">
        <v>30</v>
      </c>
      <c r="G13" s="75" t="str">
        <f>IFERROR(MINUTE(R13),"")</f>
        <v/>
      </c>
      <c r="H13" s="120" t="s">
        <v>31</v>
      </c>
      <c r="I13" s="122" t="str">
        <f t="shared" si="9"/>
        <v/>
      </c>
      <c r="J13" s="125"/>
      <c r="K13" s="76" t="str">
        <f t="shared" si="10"/>
        <v/>
      </c>
      <c r="L13" s="141" t="s">
        <v>0</v>
      </c>
      <c r="M13" s="144"/>
      <c r="N13" s="145"/>
      <c r="O13" s="90"/>
      <c r="P13" s="60" t="str">
        <f t="shared" si="0"/>
        <v/>
      </c>
      <c r="Q13" s="60" t="str">
        <f t="shared" si="1"/>
        <v/>
      </c>
      <c r="R13" s="61" t="str">
        <f t="shared" si="2"/>
        <v/>
      </c>
      <c r="S13" s="62" t="str">
        <f t="shared" si="3"/>
        <v/>
      </c>
      <c r="T13" s="62" t="str">
        <f t="shared" si="4"/>
        <v/>
      </c>
      <c r="U13" s="62" t="str">
        <f t="shared" si="5"/>
        <v/>
      </c>
      <c r="V13" s="62" t="str">
        <f t="shared" si="6"/>
        <v/>
      </c>
      <c r="W13" s="62" t="str">
        <f t="shared" si="7"/>
        <v/>
      </c>
      <c r="X13" s="62" t="str">
        <f t="shared" si="11"/>
        <v/>
      </c>
      <c r="Y13" s="62" t="str">
        <f t="shared" ref="Y13:Y35" si="13">IF(OR(DBCS($B13)="：",$B13="",DBCS($D13)="：",$D13=""),"",MAX(MIN($D13,$AH$3)-MAX($B13,$AG$3),0))</f>
        <v/>
      </c>
      <c r="Z13" s="71">
        <f t="shared" si="12"/>
        <v>45845</v>
      </c>
      <c r="AA13" s="40" t="str">
        <f t="shared" ref="AA13:AA33" si="14">IF(OR(DBCS($B13)="：",$B13="",DBCS($D13)="：",$D13=""),"",MAX(MIN($D13,TIME(23,59,59))-MAX($B13,$AH$1),0))</f>
        <v/>
      </c>
      <c r="AB13" s="41"/>
      <c r="AF13" s="119" t="str">
        <f>初期条件設定表!U7</f>
        <v>要件定義</v>
      </c>
      <c r="AG13" s="148" t="str">
        <f>初期条件設定表!V7</f>
        <v>B</v>
      </c>
    </row>
    <row r="14" spans="1:43" ht="46.15" customHeight="1">
      <c r="A14" s="71">
        <f t="shared" si="8"/>
        <v>45846</v>
      </c>
      <c r="B14" s="84" t="s">
        <v>32</v>
      </c>
      <c r="C14" s="72" t="s">
        <v>3</v>
      </c>
      <c r="D14" s="87" t="s">
        <v>32</v>
      </c>
      <c r="E14" s="73" t="str">
        <f t="shared" ref="E14:E35" si="15">IFERROR(HOUR(R14),"")</f>
        <v/>
      </c>
      <c r="F14" s="74" t="s">
        <v>30</v>
      </c>
      <c r="G14" s="75" t="str">
        <f t="shared" ref="G14:G35" si="16">IFERROR(MINUTE(R14),"")</f>
        <v/>
      </c>
      <c r="H14" s="120" t="s">
        <v>31</v>
      </c>
      <c r="I14" s="122" t="str">
        <f t="shared" si="9"/>
        <v/>
      </c>
      <c r="J14" s="125"/>
      <c r="K14" s="76" t="str">
        <f t="shared" si="10"/>
        <v/>
      </c>
      <c r="L14" s="141" t="s">
        <v>0</v>
      </c>
      <c r="M14" s="144"/>
      <c r="N14" s="145"/>
      <c r="O14" s="90"/>
      <c r="P14" s="60" t="str">
        <f t="shared" si="0"/>
        <v/>
      </c>
      <c r="Q14" s="60" t="str">
        <f t="shared" si="1"/>
        <v/>
      </c>
      <c r="R14" s="61" t="str">
        <f t="shared" si="2"/>
        <v/>
      </c>
      <c r="S14" s="62" t="str">
        <f t="shared" si="3"/>
        <v/>
      </c>
      <c r="T14" s="62" t="str">
        <f t="shared" si="4"/>
        <v/>
      </c>
      <c r="U14" s="62" t="str">
        <f t="shared" si="5"/>
        <v/>
      </c>
      <c r="V14" s="62" t="str">
        <f t="shared" si="6"/>
        <v/>
      </c>
      <c r="W14" s="62" t="str">
        <f t="shared" si="7"/>
        <v/>
      </c>
      <c r="X14" s="62" t="str">
        <f t="shared" si="11"/>
        <v/>
      </c>
      <c r="Y14" s="62" t="str">
        <f t="shared" si="13"/>
        <v/>
      </c>
      <c r="Z14" s="71">
        <f t="shared" si="12"/>
        <v>45846</v>
      </c>
      <c r="AA14" s="40" t="str">
        <f t="shared" si="14"/>
        <v/>
      </c>
      <c r="AB14" s="41"/>
      <c r="AF14" s="119" t="str">
        <f>初期条件設定表!U8</f>
        <v>システム要件定義</v>
      </c>
      <c r="AG14" s="148" t="str">
        <f>初期条件設定表!V8</f>
        <v>C</v>
      </c>
    </row>
    <row r="15" spans="1:43" ht="46.15" customHeight="1">
      <c r="A15" s="71">
        <f t="shared" si="8"/>
        <v>45847</v>
      </c>
      <c r="B15" s="84" t="s">
        <v>32</v>
      </c>
      <c r="C15" s="72" t="s">
        <v>3</v>
      </c>
      <c r="D15" s="87" t="s">
        <v>32</v>
      </c>
      <c r="E15" s="73" t="str">
        <f t="shared" si="15"/>
        <v/>
      </c>
      <c r="F15" s="74" t="s">
        <v>30</v>
      </c>
      <c r="G15" s="75" t="str">
        <f t="shared" si="16"/>
        <v/>
      </c>
      <c r="H15" s="120" t="s">
        <v>31</v>
      </c>
      <c r="I15" s="122" t="str">
        <f t="shared" si="9"/>
        <v/>
      </c>
      <c r="J15" s="125"/>
      <c r="K15" s="76" t="str">
        <f t="shared" si="10"/>
        <v/>
      </c>
      <c r="L15" s="141" t="s">
        <v>0</v>
      </c>
      <c r="M15" s="144"/>
      <c r="N15" s="145"/>
      <c r="O15" s="90"/>
      <c r="P15" s="60" t="str">
        <f t="shared" si="0"/>
        <v/>
      </c>
      <c r="Q15" s="60" t="str">
        <f t="shared" si="1"/>
        <v/>
      </c>
      <c r="R15" s="61" t="str">
        <f t="shared" si="2"/>
        <v/>
      </c>
      <c r="S15" s="62" t="str">
        <f t="shared" si="3"/>
        <v/>
      </c>
      <c r="T15" s="62" t="str">
        <f t="shared" si="4"/>
        <v/>
      </c>
      <c r="U15" s="62" t="str">
        <f t="shared" si="5"/>
        <v/>
      </c>
      <c r="V15" s="62" t="str">
        <f t="shared" si="6"/>
        <v/>
      </c>
      <c r="W15" s="62" t="str">
        <f t="shared" si="7"/>
        <v/>
      </c>
      <c r="X15" s="62" t="str">
        <f t="shared" si="11"/>
        <v/>
      </c>
      <c r="Y15" s="62" t="str">
        <f t="shared" si="13"/>
        <v/>
      </c>
      <c r="Z15" s="71">
        <f t="shared" si="12"/>
        <v>45847</v>
      </c>
      <c r="AA15" s="40" t="str">
        <f t="shared" si="14"/>
        <v/>
      </c>
      <c r="AB15" s="41"/>
      <c r="AF15" s="119" t="str">
        <f>初期条件設定表!U9</f>
        <v>システム方式設計</v>
      </c>
      <c r="AG15" s="148" t="str">
        <f>初期条件設定表!V9</f>
        <v>D</v>
      </c>
    </row>
    <row r="16" spans="1:43" ht="46.15" customHeight="1">
      <c r="A16" s="71">
        <f t="shared" si="8"/>
        <v>45848</v>
      </c>
      <c r="B16" s="84" t="s">
        <v>32</v>
      </c>
      <c r="C16" s="72" t="s">
        <v>3</v>
      </c>
      <c r="D16" s="87" t="s">
        <v>32</v>
      </c>
      <c r="E16" s="73" t="str">
        <f t="shared" si="15"/>
        <v/>
      </c>
      <c r="F16" s="74" t="s">
        <v>30</v>
      </c>
      <c r="G16" s="75" t="str">
        <f t="shared" si="16"/>
        <v/>
      </c>
      <c r="H16" s="120" t="s">
        <v>31</v>
      </c>
      <c r="I16" s="122" t="str">
        <f t="shared" si="9"/>
        <v/>
      </c>
      <c r="J16" s="125"/>
      <c r="K16" s="76" t="str">
        <f t="shared" si="10"/>
        <v/>
      </c>
      <c r="L16" s="141" t="s">
        <v>0</v>
      </c>
      <c r="M16" s="144"/>
      <c r="N16" s="145"/>
      <c r="O16" s="90"/>
      <c r="P16" s="60" t="str">
        <f t="shared" si="0"/>
        <v/>
      </c>
      <c r="Q16" s="60" t="str">
        <f t="shared" si="1"/>
        <v/>
      </c>
      <c r="R16" s="61" t="str">
        <f t="shared" si="2"/>
        <v/>
      </c>
      <c r="S16" s="62" t="str">
        <f t="shared" si="3"/>
        <v/>
      </c>
      <c r="T16" s="62" t="str">
        <f t="shared" si="4"/>
        <v/>
      </c>
      <c r="U16" s="62" t="str">
        <f t="shared" si="5"/>
        <v/>
      </c>
      <c r="V16" s="62" t="str">
        <f t="shared" si="6"/>
        <v/>
      </c>
      <c r="W16" s="62" t="str">
        <f t="shared" si="7"/>
        <v/>
      </c>
      <c r="X16" s="62" t="str">
        <f t="shared" si="11"/>
        <v/>
      </c>
      <c r="Y16" s="62" t="str">
        <f t="shared" si="13"/>
        <v/>
      </c>
      <c r="Z16" s="71">
        <f t="shared" si="12"/>
        <v>45848</v>
      </c>
      <c r="AA16" s="40" t="str">
        <f t="shared" si="14"/>
        <v/>
      </c>
      <c r="AB16" s="41"/>
      <c r="AF16" s="119" t="str">
        <f>初期条件設定表!U10</f>
        <v>ソフトウエア設計</v>
      </c>
      <c r="AG16" s="148" t="str">
        <f>初期条件設定表!V10</f>
        <v>E</v>
      </c>
    </row>
    <row r="17" spans="1:33" ht="46.15" customHeight="1">
      <c r="A17" s="71">
        <f t="shared" si="8"/>
        <v>45849</v>
      </c>
      <c r="B17" s="84" t="s">
        <v>32</v>
      </c>
      <c r="C17" s="72" t="s">
        <v>3</v>
      </c>
      <c r="D17" s="87" t="s">
        <v>32</v>
      </c>
      <c r="E17" s="73" t="str">
        <f t="shared" si="15"/>
        <v/>
      </c>
      <c r="F17" s="74" t="s">
        <v>30</v>
      </c>
      <c r="G17" s="75" t="str">
        <f t="shared" si="16"/>
        <v/>
      </c>
      <c r="H17" s="120" t="s">
        <v>31</v>
      </c>
      <c r="I17" s="122" t="str">
        <f t="shared" si="9"/>
        <v/>
      </c>
      <c r="J17" s="125"/>
      <c r="K17" s="76" t="str">
        <f t="shared" si="10"/>
        <v/>
      </c>
      <c r="L17" s="141" t="s">
        <v>0</v>
      </c>
      <c r="M17" s="144"/>
      <c r="N17" s="145"/>
      <c r="O17" s="90"/>
      <c r="P17" s="60" t="str">
        <f t="shared" si="0"/>
        <v/>
      </c>
      <c r="Q17" s="60" t="str">
        <f t="shared" si="1"/>
        <v/>
      </c>
      <c r="R17" s="61" t="str">
        <f t="shared" si="2"/>
        <v/>
      </c>
      <c r="S17" s="62" t="str">
        <f t="shared" si="3"/>
        <v/>
      </c>
      <c r="T17" s="62" t="str">
        <f t="shared" si="4"/>
        <v/>
      </c>
      <c r="U17" s="62" t="str">
        <f t="shared" si="5"/>
        <v/>
      </c>
      <c r="V17" s="62" t="str">
        <f t="shared" si="6"/>
        <v/>
      </c>
      <c r="W17" s="62" t="str">
        <f t="shared" si="7"/>
        <v/>
      </c>
      <c r="X17" s="62" t="str">
        <f t="shared" si="11"/>
        <v/>
      </c>
      <c r="Y17" s="62" t="str">
        <f t="shared" si="13"/>
        <v/>
      </c>
      <c r="Z17" s="71">
        <f t="shared" si="12"/>
        <v>45849</v>
      </c>
      <c r="AA17" s="40" t="str">
        <f t="shared" si="14"/>
        <v/>
      </c>
      <c r="AB17" s="41"/>
      <c r="AF17" s="119" t="str">
        <f>初期条件設定表!U11</f>
        <v>プログラミング</v>
      </c>
      <c r="AG17" s="148" t="str">
        <f>初期条件設定表!V11</f>
        <v>F</v>
      </c>
    </row>
    <row r="18" spans="1:33" ht="46.15" customHeight="1">
      <c r="A18" s="71">
        <f t="shared" si="8"/>
        <v>45852</v>
      </c>
      <c r="B18" s="84" t="s">
        <v>32</v>
      </c>
      <c r="C18" s="72" t="s">
        <v>3</v>
      </c>
      <c r="D18" s="87" t="s">
        <v>32</v>
      </c>
      <c r="E18" s="73" t="str">
        <f t="shared" si="15"/>
        <v/>
      </c>
      <c r="F18" s="74" t="s">
        <v>30</v>
      </c>
      <c r="G18" s="75" t="str">
        <f t="shared" si="16"/>
        <v/>
      </c>
      <c r="H18" s="120" t="s">
        <v>31</v>
      </c>
      <c r="I18" s="122" t="str">
        <f t="shared" si="9"/>
        <v/>
      </c>
      <c r="J18" s="125"/>
      <c r="K18" s="76" t="str">
        <f t="shared" si="10"/>
        <v/>
      </c>
      <c r="L18" s="141" t="s">
        <v>0</v>
      </c>
      <c r="M18" s="144"/>
      <c r="N18" s="145"/>
      <c r="O18" s="90"/>
      <c r="P18" s="60" t="str">
        <f t="shared" si="0"/>
        <v/>
      </c>
      <c r="Q18" s="60" t="str">
        <f t="shared" si="1"/>
        <v/>
      </c>
      <c r="R18" s="61" t="str">
        <f t="shared" si="2"/>
        <v/>
      </c>
      <c r="S18" s="62" t="str">
        <f t="shared" si="3"/>
        <v/>
      </c>
      <c r="T18" s="62" t="str">
        <f t="shared" si="4"/>
        <v/>
      </c>
      <c r="U18" s="62" t="str">
        <f t="shared" si="5"/>
        <v/>
      </c>
      <c r="V18" s="62" t="str">
        <f t="shared" si="6"/>
        <v/>
      </c>
      <c r="W18" s="62" t="str">
        <f t="shared" si="7"/>
        <v/>
      </c>
      <c r="X18" s="62" t="str">
        <f t="shared" si="11"/>
        <v/>
      </c>
      <c r="Y18" s="62" t="str">
        <f t="shared" si="13"/>
        <v/>
      </c>
      <c r="Z18" s="71">
        <f t="shared" si="12"/>
        <v>45852</v>
      </c>
      <c r="AA18" s="40" t="str">
        <f t="shared" si="14"/>
        <v/>
      </c>
      <c r="AB18" s="41"/>
      <c r="AF18" s="119" t="str">
        <f>初期条件設定表!U12</f>
        <v>ソフトウエアテスト</v>
      </c>
      <c r="AG18" s="148" t="str">
        <f>初期条件設定表!V12</f>
        <v>G</v>
      </c>
    </row>
    <row r="19" spans="1:33" ht="46.15" customHeight="1">
      <c r="A19" s="71">
        <f t="shared" si="8"/>
        <v>45853</v>
      </c>
      <c r="B19" s="84" t="s">
        <v>32</v>
      </c>
      <c r="C19" s="72" t="s">
        <v>3</v>
      </c>
      <c r="D19" s="87" t="s">
        <v>32</v>
      </c>
      <c r="E19" s="73" t="str">
        <f t="shared" si="15"/>
        <v/>
      </c>
      <c r="F19" s="74" t="s">
        <v>30</v>
      </c>
      <c r="G19" s="75" t="str">
        <f t="shared" si="16"/>
        <v/>
      </c>
      <c r="H19" s="120" t="s">
        <v>31</v>
      </c>
      <c r="I19" s="122" t="str">
        <f t="shared" si="9"/>
        <v/>
      </c>
      <c r="J19" s="125"/>
      <c r="K19" s="76" t="str">
        <f t="shared" si="10"/>
        <v/>
      </c>
      <c r="L19" s="141" t="s">
        <v>0</v>
      </c>
      <c r="M19" s="144"/>
      <c r="N19" s="145"/>
      <c r="O19" s="90"/>
      <c r="P19" s="60" t="str">
        <f t="shared" si="0"/>
        <v/>
      </c>
      <c r="Q19" s="60" t="str">
        <f t="shared" si="1"/>
        <v/>
      </c>
      <c r="R19" s="61" t="str">
        <f t="shared" si="2"/>
        <v/>
      </c>
      <c r="S19" s="62" t="str">
        <f t="shared" si="3"/>
        <v/>
      </c>
      <c r="T19" s="62" t="str">
        <f t="shared" si="4"/>
        <v/>
      </c>
      <c r="U19" s="62" t="str">
        <f t="shared" si="5"/>
        <v/>
      </c>
      <c r="V19" s="62" t="str">
        <f t="shared" si="6"/>
        <v/>
      </c>
      <c r="W19" s="62" t="str">
        <f t="shared" si="7"/>
        <v/>
      </c>
      <c r="X19" s="62" t="str">
        <f t="shared" si="11"/>
        <v/>
      </c>
      <c r="Y19" s="62" t="str">
        <f t="shared" si="13"/>
        <v/>
      </c>
      <c r="Z19" s="71">
        <f t="shared" si="12"/>
        <v>45853</v>
      </c>
      <c r="AA19" s="40" t="str">
        <f t="shared" si="14"/>
        <v/>
      </c>
      <c r="AB19" s="41"/>
      <c r="AF19" s="119" t="str">
        <f>初期条件設定表!U13</f>
        <v>システム結合</v>
      </c>
      <c r="AG19" s="148" t="str">
        <f>初期条件設定表!V13</f>
        <v>H</v>
      </c>
    </row>
    <row r="20" spans="1:33" ht="46.15" customHeight="1">
      <c r="A20" s="71">
        <f t="shared" si="8"/>
        <v>45854</v>
      </c>
      <c r="B20" s="84" t="s">
        <v>32</v>
      </c>
      <c r="C20" s="72" t="s">
        <v>3</v>
      </c>
      <c r="D20" s="87" t="s">
        <v>32</v>
      </c>
      <c r="E20" s="73" t="str">
        <f t="shared" si="15"/>
        <v/>
      </c>
      <c r="F20" s="74" t="s">
        <v>30</v>
      </c>
      <c r="G20" s="75" t="str">
        <f t="shared" si="16"/>
        <v/>
      </c>
      <c r="H20" s="120" t="s">
        <v>31</v>
      </c>
      <c r="I20" s="122" t="str">
        <f t="shared" si="9"/>
        <v/>
      </c>
      <c r="J20" s="125"/>
      <c r="K20" s="76" t="str">
        <f t="shared" si="10"/>
        <v/>
      </c>
      <c r="L20" s="141" t="s">
        <v>0</v>
      </c>
      <c r="M20" s="144"/>
      <c r="N20" s="145"/>
      <c r="O20" s="90"/>
      <c r="P20" s="60" t="str">
        <f t="shared" si="0"/>
        <v/>
      </c>
      <c r="Q20" s="60" t="str">
        <f t="shared" si="1"/>
        <v/>
      </c>
      <c r="R20" s="61" t="str">
        <f t="shared" si="2"/>
        <v/>
      </c>
      <c r="S20" s="62" t="str">
        <f t="shared" si="3"/>
        <v/>
      </c>
      <c r="T20" s="62" t="str">
        <f t="shared" si="4"/>
        <v/>
      </c>
      <c r="U20" s="62" t="str">
        <f t="shared" si="5"/>
        <v/>
      </c>
      <c r="V20" s="62" t="str">
        <f t="shared" si="6"/>
        <v/>
      </c>
      <c r="W20" s="62" t="str">
        <f t="shared" si="7"/>
        <v/>
      </c>
      <c r="X20" s="62" t="str">
        <f t="shared" si="11"/>
        <v/>
      </c>
      <c r="Y20" s="62" t="str">
        <f t="shared" si="13"/>
        <v/>
      </c>
      <c r="Z20" s="71">
        <f t="shared" si="12"/>
        <v>45854</v>
      </c>
      <c r="AA20" s="40" t="str">
        <f t="shared" si="14"/>
        <v/>
      </c>
      <c r="AB20" s="41"/>
      <c r="AF20" s="119" t="str">
        <f>初期条件設定表!U14</f>
        <v>システムテスト</v>
      </c>
      <c r="AG20" s="148" t="str">
        <f>初期条件設定表!V14</f>
        <v>I</v>
      </c>
    </row>
    <row r="21" spans="1:33" ht="46.15" customHeight="1">
      <c r="A21" s="71">
        <f t="shared" si="8"/>
        <v>45855</v>
      </c>
      <c r="B21" s="84" t="s">
        <v>32</v>
      </c>
      <c r="C21" s="72" t="s">
        <v>3</v>
      </c>
      <c r="D21" s="87" t="s">
        <v>32</v>
      </c>
      <c r="E21" s="73" t="str">
        <f t="shared" si="15"/>
        <v/>
      </c>
      <c r="F21" s="74" t="s">
        <v>30</v>
      </c>
      <c r="G21" s="75" t="str">
        <f t="shared" si="16"/>
        <v/>
      </c>
      <c r="H21" s="120" t="s">
        <v>31</v>
      </c>
      <c r="I21" s="122" t="str">
        <f t="shared" si="9"/>
        <v/>
      </c>
      <c r="J21" s="125"/>
      <c r="K21" s="76" t="str">
        <f t="shared" si="10"/>
        <v/>
      </c>
      <c r="L21" s="141" t="s">
        <v>0</v>
      </c>
      <c r="M21" s="144"/>
      <c r="N21" s="145"/>
      <c r="O21" s="90"/>
      <c r="P21" s="60" t="str">
        <f t="shared" si="0"/>
        <v/>
      </c>
      <c r="Q21" s="60" t="str">
        <f t="shared" si="1"/>
        <v/>
      </c>
      <c r="R21" s="61" t="str">
        <f t="shared" si="2"/>
        <v/>
      </c>
      <c r="S21" s="62" t="str">
        <f t="shared" si="3"/>
        <v/>
      </c>
      <c r="T21" s="62" t="str">
        <f t="shared" si="4"/>
        <v/>
      </c>
      <c r="U21" s="62" t="str">
        <f t="shared" si="5"/>
        <v/>
      </c>
      <c r="V21" s="62" t="str">
        <f t="shared" si="6"/>
        <v/>
      </c>
      <c r="W21" s="62" t="str">
        <f t="shared" si="7"/>
        <v/>
      </c>
      <c r="X21" s="62" t="str">
        <f t="shared" si="11"/>
        <v/>
      </c>
      <c r="Y21" s="62" t="str">
        <f t="shared" si="13"/>
        <v/>
      </c>
      <c r="Z21" s="71">
        <f t="shared" si="12"/>
        <v>45855</v>
      </c>
      <c r="AA21" s="40" t="str">
        <f t="shared" si="14"/>
        <v/>
      </c>
      <c r="AB21" s="41"/>
      <c r="AF21" s="119" t="str">
        <f>初期条件設定表!U15</f>
        <v>運用テスト</v>
      </c>
      <c r="AG21" s="148" t="str">
        <f>初期条件設定表!V15</f>
        <v>J</v>
      </c>
    </row>
    <row r="22" spans="1:33" ht="46.15" customHeight="1">
      <c r="A22" s="71">
        <f t="shared" si="8"/>
        <v>45856</v>
      </c>
      <c r="B22" s="84" t="s">
        <v>32</v>
      </c>
      <c r="C22" s="72" t="s">
        <v>3</v>
      </c>
      <c r="D22" s="87" t="s">
        <v>32</v>
      </c>
      <c r="E22" s="73" t="str">
        <f t="shared" si="15"/>
        <v/>
      </c>
      <c r="F22" s="74" t="s">
        <v>30</v>
      </c>
      <c r="G22" s="75" t="str">
        <f t="shared" si="16"/>
        <v/>
      </c>
      <c r="H22" s="120" t="s">
        <v>31</v>
      </c>
      <c r="I22" s="122" t="str">
        <f t="shared" si="9"/>
        <v/>
      </c>
      <c r="J22" s="125"/>
      <c r="K22" s="76" t="str">
        <f t="shared" si="10"/>
        <v/>
      </c>
      <c r="L22" s="141" t="s">
        <v>0</v>
      </c>
      <c r="M22" s="144"/>
      <c r="N22" s="145"/>
      <c r="O22" s="90"/>
      <c r="P22" s="60" t="str">
        <f t="shared" si="0"/>
        <v/>
      </c>
      <c r="Q22" s="60" t="str">
        <f t="shared" si="1"/>
        <v/>
      </c>
      <c r="R22" s="61" t="str">
        <f t="shared" si="2"/>
        <v/>
      </c>
      <c r="S22" s="62" t="str">
        <f t="shared" si="3"/>
        <v/>
      </c>
      <c r="T22" s="62" t="str">
        <f t="shared" si="4"/>
        <v/>
      </c>
      <c r="U22" s="62" t="str">
        <f t="shared" si="5"/>
        <v/>
      </c>
      <c r="V22" s="62" t="str">
        <f t="shared" si="6"/>
        <v/>
      </c>
      <c r="W22" s="62" t="str">
        <f t="shared" si="7"/>
        <v/>
      </c>
      <c r="X22" s="62" t="str">
        <f t="shared" si="11"/>
        <v/>
      </c>
      <c r="Y22" s="62" t="str">
        <f t="shared" si="13"/>
        <v/>
      </c>
      <c r="Z22" s="71">
        <f t="shared" si="12"/>
        <v>45856</v>
      </c>
      <c r="AA22" s="40" t="str">
        <f t="shared" si="14"/>
        <v/>
      </c>
      <c r="AB22" s="41"/>
      <c r="AF22" s="119" t="str">
        <f>初期条件設定表!U16</f>
        <v xml:space="preserve"> </v>
      </c>
      <c r="AG22" s="148" t="str">
        <f>初期条件設定表!V16</f>
        <v>K</v>
      </c>
    </row>
    <row r="23" spans="1:33" ht="46.15" customHeight="1">
      <c r="A23" s="71">
        <f t="shared" si="8"/>
        <v>45859</v>
      </c>
      <c r="B23" s="84" t="s">
        <v>32</v>
      </c>
      <c r="C23" s="72" t="s">
        <v>3</v>
      </c>
      <c r="D23" s="87" t="s">
        <v>32</v>
      </c>
      <c r="E23" s="73" t="str">
        <f t="shared" si="15"/>
        <v/>
      </c>
      <c r="F23" s="74" t="s">
        <v>30</v>
      </c>
      <c r="G23" s="75" t="str">
        <f t="shared" si="16"/>
        <v/>
      </c>
      <c r="H23" s="120" t="s">
        <v>31</v>
      </c>
      <c r="I23" s="122" t="str">
        <f t="shared" si="9"/>
        <v/>
      </c>
      <c r="J23" s="125"/>
      <c r="K23" s="76" t="str">
        <f t="shared" si="10"/>
        <v/>
      </c>
      <c r="L23" s="141" t="s">
        <v>0</v>
      </c>
      <c r="M23" s="144"/>
      <c r="N23" s="145"/>
      <c r="O23" s="90"/>
      <c r="P23" s="60" t="str">
        <f t="shared" si="0"/>
        <v/>
      </c>
      <c r="Q23" s="60" t="str">
        <f t="shared" si="1"/>
        <v/>
      </c>
      <c r="R23" s="61" t="str">
        <f t="shared" si="2"/>
        <v/>
      </c>
      <c r="S23" s="62" t="str">
        <f t="shared" si="3"/>
        <v/>
      </c>
      <c r="T23" s="62" t="str">
        <f t="shared" si="4"/>
        <v/>
      </c>
      <c r="U23" s="62" t="str">
        <f t="shared" si="5"/>
        <v/>
      </c>
      <c r="V23" s="62" t="str">
        <f t="shared" si="6"/>
        <v/>
      </c>
      <c r="W23" s="62" t="str">
        <f t="shared" si="7"/>
        <v/>
      </c>
      <c r="X23" s="62" t="str">
        <f t="shared" si="11"/>
        <v/>
      </c>
      <c r="Y23" s="62" t="str">
        <f t="shared" si="13"/>
        <v/>
      </c>
      <c r="Z23" s="71">
        <f t="shared" si="12"/>
        <v>45859</v>
      </c>
      <c r="AA23" s="40" t="str">
        <f t="shared" si="14"/>
        <v/>
      </c>
      <c r="AB23" s="41"/>
      <c r="AF23" s="119" t="str">
        <f>初期条件設定表!U17</f>
        <v xml:space="preserve"> </v>
      </c>
      <c r="AG23" s="148" t="str">
        <f>初期条件設定表!V17</f>
        <v>L</v>
      </c>
    </row>
    <row r="24" spans="1:33" ht="46.15" customHeight="1">
      <c r="A24" s="71">
        <f t="shared" si="8"/>
        <v>45860</v>
      </c>
      <c r="B24" s="84" t="s">
        <v>32</v>
      </c>
      <c r="C24" s="72" t="s">
        <v>3</v>
      </c>
      <c r="D24" s="87" t="s">
        <v>32</v>
      </c>
      <c r="E24" s="73" t="str">
        <f t="shared" si="15"/>
        <v/>
      </c>
      <c r="F24" s="74" t="s">
        <v>30</v>
      </c>
      <c r="G24" s="75" t="str">
        <f t="shared" si="16"/>
        <v/>
      </c>
      <c r="H24" s="120" t="s">
        <v>31</v>
      </c>
      <c r="I24" s="122" t="str">
        <f t="shared" si="9"/>
        <v/>
      </c>
      <c r="J24" s="125"/>
      <c r="K24" s="76" t="str">
        <f t="shared" si="10"/>
        <v/>
      </c>
      <c r="L24" s="141" t="s">
        <v>0</v>
      </c>
      <c r="M24" s="144"/>
      <c r="N24" s="145"/>
      <c r="O24" s="90"/>
      <c r="P24" s="60" t="str">
        <f t="shared" si="0"/>
        <v/>
      </c>
      <c r="Q24" s="60" t="str">
        <f t="shared" si="1"/>
        <v/>
      </c>
      <c r="R24" s="61" t="str">
        <f t="shared" si="2"/>
        <v/>
      </c>
      <c r="S24" s="62" t="str">
        <f t="shared" si="3"/>
        <v/>
      </c>
      <c r="T24" s="62" t="str">
        <f t="shared" si="4"/>
        <v/>
      </c>
      <c r="U24" s="62" t="str">
        <f t="shared" si="5"/>
        <v/>
      </c>
      <c r="V24" s="62" t="str">
        <f t="shared" si="6"/>
        <v/>
      </c>
      <c r="W24" s="62" t="str">
        <f t="shared" si="7"/>
        <v/>
      </c>
      <c r="X24" s="62" t="str">
        <f t="shared" si="11"/>
        <v/>
      </c>
      <c r="Y24" s="62" t="str">
        <f t="shared" si="13"/>
        <v/>
      </c>
      <c r="Z24" s="71">
        <f t="shared" si="12"/>
        <v>45860</v>
      </c>
      <c r="AA24" s="40" t="str">
        <f t="shared" si="14"/>
        <v/>
      </c>
      <c r="AB24" s="41"/>
      <c r="AF24" s="119" t="str">
        <f>初期条件設定表!U18</f>
        <v xml:space="preserve"> </v>
      </c>
      <c r="AG24" s="148" t="str">
        <f>初期条件設定表!V18</f>
        <v>M</v>
      </c>
    </row>
    <row r="25" spans="1:33" ht="46.15" customHeight="1">
      <c r="A25" s="71">
        <f t="shared" si="8"/>
        <v>45861</v>
      </c>
      <c r="B25" s="84" t="s">
        <v>32</v>
      </c>
      <c r="C25" s="72" t="s">
        <v>3</v>
      </c>
      <c r="D25" s="87" t="s">
        <v>32</v>
      </c>
      <c r="E25" s="73" t="str">
        <f t="shared" si="15"/>
        <v/>
      </c>
      <c r="F25" s="74" t="s">
        <v>30</v>
      </c>
      <c r="G25" s="75" t="str">
        <f t="shared" si="16"/>
        <v/>
      </c>
      <c r="H25" s="120" t="s">
        <v>31</v>
      </c>
      <c r="I25" s="122" t="str">
        <f t="shared" si="9"/>
        <v/>
      </c>
      <c r="J25" s="125"/>
      <c r="K25" s="76" t="str">
        <f t="shared" si="10"/>
        <v/>
      </c>
      <c r="L25" s="141" t="s">
        <v>0</v>
      </c>
      <c r="M25" s="144"/>
      <c r="N25" s="145"/>
      <c r="O25" s="90"/>
      <c r="P25" s="60" t="str">
        <f t="shared" si="0"/>
        <v/>
      </c>
      <c r="Q25" s="60" t="str">
        <f t="shared" si="1"/>
        <v/>
      </c>
      <c r="R25" s="61" t="str">
        <f t="shared" si="2"/>
        <v/>
      </c>
      <c r="S25" s="62" t="str">
        <f t="shared" si="3"/>
        <v/>
      </c>
      <c r="T25" s="62" t="str">
        <f t="shared" si="4"/>
        <v/>
      </c>
      <c r="U25" s="62" t="str">
        <f t="shared" si="5"/>
        <v/>
      </c>
      <c r="V25" s="62" t="str">
        <f t="shared" si="6"/>
        <v/>
      </c>
      <c r="W25" s="62" t="str">
        <f t="shared" si="7"/>
        <v/>
      </c>
      <c r="X25" s="62" t="str">
        <f t="shared" si="11"/>
        <v/>
      </c>
      <c r="Y25" s="62" t="str">
        <f t="shared" si="13"/>
        <v/>
      </c>
      <c r="Z25" s="71">
        <f t="shared" si="12"/>
        <v>45861</v>
      </c>
      <c r="AA25" s="40" t="str">
        <f t="shared" si="14"/>
        <v/>
      </c>
      <c r="AB25" s="41"/>
      <c r="AF25" s="119" t="str">
        <f>初期条件設定表!U19</f>
        <v xml:space="preserve"> </v>
      </c>
      <c r="AG25" s="148" t="str">
        <f>初期条件設定表!V19</f>
        <v>N</v>
      </c>
    </row>
    <row r="26" spans="1:33" ht="46.15" customHeight="1">
      <c r="A26" s="71">
        <f t="shared" si="8"/>
        <v>45862</v>
      </c>
      <c r="B26" s="84" t="s">
        <v>32</v>
      </c>
      <c r="C26" s="72" t="s">
        <v>3</v>
      </c>
      <c r="D26" s="87" t="s">
        <v>32</v>
      </c>
      <c r="E26" s="73" t="str">
        <f t="shared" si="15"/>
        <v/>
      </c>
      <c r="F26" s="74" t="s">
        <v>30</v>
      </c>
      <c r="G26" s="75" t="str">
        <f t="shared" si="16"/>
        <v/>
      </c>
      <c r="H26" s="120" t="s">
        <v>31</v>
      </c>
      <c r="I26" s="122" t="str">
        <f t="shared" si="9"/>
        <v/>
      </c>
      <c r="J26" s="125"/>
      <c r="K26" s="76" t="str">
        <f t="shared" si="10"/>
        <v/>
      </c>
      <c r="L26" s="141" t="s">
        <v>0</v>
      </c>
      <c r="M26" s="144"/>
      <c r="N26" s="145"/>
      <c r="O26" s="90"/>
      <c r="P26" s="60" t="str">
        <f t="shared" si="0"/>
        <v/>
      </c>
      <c r="Q26" s="60" t="str">
        <f t="shared" si="1"/>
        <v/>
      </c>
      <c r="R26" s="61" t="str">
        <f t="shared" si="2"/>
        <v/>
      </c>
      <c r="S26" s="62" t="str">
        <f t="shared" si="3"/>
        <v/>
      </c>
      <c r="T26" s="62" t="str">
        <f t="shared" si="4"/>
        <v/>
      </c>
      <c r="U26" s="62" t="str">
        <f t="shared" si="5"/>
        <v/>
      </c>
      <c r="V26" s="62" t="str">
        <f t="shared" si="6"/>
        <v/>
      </c>
      <c r="W26" s="62" t="str">
        <f t="shared" si="7"/>
        <v/>
      </c>
      <c r="X26" s="62" t="str">
        <f t="shared" si="11"/>
        <v/>
      </c>
      <c r="Y26" s="62" t="str">
        <f t="shared" si="13"/>
        <v/>
      </c>
      <c r="Z26" s="71">
        <f t="shared" si="12"/>
        <v>45862</v>
      </c>
      <c r="AA26" s="40" t="str">
        <f t="shared" si="14"/>
        <v/>
      </c>
      <c r="AB26" s="41"/>
      <c r="AF26" s="119" t="str">
        <f>初期条件設定表!U20</f>
        <v xml:space="preserve"> </v>
      </c>
      <c r="AG26" s="148" t="str">
        <f>初期条件設定表!V20</f>
        <v>O</v>
      </c>
    </row>
    <row r="27" spans="1:33" ht="46.15" customHeight="1">
      <c r="A27" s="71">
        <f t="shared" si="8"/>
        <v>45863</v>
      </c>
      <c r="B27" s="84" t="s">
        <v>32</v>
      </c>
      <c r="C27" s="72" t="s">
        <v>3</v>
      </c>
      <c r="D27" s="87" t="s">
        <v>32</v>
      </c>
      <c r="E27" s="73" t="str">
        <f t="shared" si="15"/>
        <v/>
      </c>
      <c r="F27" s="74" t="s">
        <v>30</v>
      </c>
      <c r="G27" s="75" t="str">
        <f t="shared" si="16"/>
        <v/>
      </c>
      <c r="H27" s="120" t="s">
        <v>31</v>
      </c>
      <c r="I27" s="122" t="str">
        <f t="shared" si="9"/>
        <v/>
      </c>
      <c r="J27" s="125"/>
      <c r="K27" s="76" t="str">
        <f t="shared" si="10"/>
        <v/>
      </c>
      <c r="L27" s="141" t="s">
        <v>0</v>
      </c>
      <c r="M27" s="144"/>
      <c r="N27" s="145"/>
      <c r="O27" s="90"/>
      <c r="P27" s="60" t="str">
        <f t="shared" si="0"/>
        <v/>
      </c>
      <c r="Q27" s="60" t="str">
        <f t="shared" si="1"/>
        <v/>
      </c>
      <c r="R27" s="61" t="str">
        <f t="shared" si="2"/>
        <v/>
      </c>
      <c r="S27" s="62" t="str">
        <f t="shared" si="3"/>
        <v/>
      </c>
      <c r="T27" s="62" t="str">
        <f t="shared" si="4"/>
        <v/>
      </c>
      <c r="U27" s="62" t="str">
        <f t="shared" si="5"/>
        <v/>
      </c>
      <c r="V27" s="62" t="str">
        <f t="shared" si="6"/>
        <v/>
      </c>
      <c r="W27" s="62" t="str">
        <f t="shared" si="7"/>
        <v/>
      </c>
      <c r="X27" s="62" t="str">
        <f t="shared" si="11"/>
        <v/>
      </c>
      <c r="Y27" s="62" t="str">
        <f t="shared" si="13"/>
        <v/>
      </c>
      <c r="Z27" s="71">
        <f t="shared" si="12"/>
        <v>45863</v>
      </c>
      <c r="AA27" s="40" t="str">
        <f t="shared" si="14"/>
        <v/>
      </c>
      <c r="AB27" s="41"/>
      <c r="AF27" s="119" t="str">
        <f>初期条件設定表!U21</f>
        <v xml:space="preserve"> </v>
      </c>
      <c r="AG27" s="148" t="str">
        <f>初期条件設定表!V21</f>
        <v>P</v>
      </c>
    </row>
    <row r="28" spans="1:33" ht="46.15" customHeight="1">
      <c r="A28" s="71">
        <f t="shared" si="8"/>
        <v>45866</v>
      </c>
      <c r="B28" s="84" t="s">
        <v>32</v>
      </c>
      <c r="C28" s="72" t="s">
        <v>3</v>
      </c>
      <c r="D28" s="87" t="s">
        <v>32</v>
      </c>
      <c r="E28" s="73" t="str">
        <f t="shared" si="15"/>
        <v/>
      </c>
      <c r="F28" s="74" t="s">
        <v>30</v>
      </c>
      <c r="G28" s="75" t="str">
        <f t="shared" si="16"/>
        <v/>
      </c>
      <c r="H28" s="120" t="s">
        <v>31</v>
      </c>
      <c r="I28" s="122" t="str">
        <f t="shared" si="9"/>
        <v/>
      </c>
      <c r="J28" s="125"/>
      <c r="K28" s="76" t="str">
        <f t="shared" si="10"/>
        <v/>
      </c>
      <c r="L28" s="141" t="s">
        <v>0</v>
      </c>
      <c r="M28" s="144"/>
      <c r="N28" s="145"/>
      <c r="O28" s="90"/>
      <c r="P28" s="60" t="str">
        <f t="shared" si="0"/>
        <v/>
      </c>
      <c r="Q28" s="60" t="str">
        <f t="shared" si="1"/>
        <v/>
      </c>
      <c r="R28" s="61" t="str">
        <f t="shared" si="2"/>
        <v/>
      </c>
      <c r="S28" s="62" t="str">
        <f t="shared" si="3"/>
        <v/>
      </c>
      <c r="T28" s="62" t="str">
        <f t="shared" si="4"/>
        <v/>
      </c>
      <c r="U28" s="62" t="str">
        <f t="shared" si="5"/>
        <v/>
      </c>
      <c r="V28" s="62" t="str">
        <f t="shared" si="6"/>
        <v/>
      </c>
      <c r="W28" s="62" t="str">
        <f t="shared" si="7"/>
        <v/>
      </c>
      <c r="X28" s="62" t="str">
        <f t="shared" si="11"/>
        <v/>
      </c>
      <c r="Y28" s="62" t="str">
        <f t="shared" si="13"/>
        <v/>
      </c>
      <c r="Z28" s="71">
        <f t="shared" si="12"/>
        <v>45866</v>
      </c>
      <c r="AA28" s="40" t="str">
        <f t="shared" si="14"/>
        <v/>
      </c>
      <c r="AB28" s="41"/>
      <c r="AF28" s="119" t="str">
        <f>初期条件設定表!U22</f>
        <v xml:space="preserve"> </v>
      </c>
      <c r="AG28" s="148" t="str">
        <f>初期条件設定表!V22</f>
        <v>Q</v>
      </c>
    </row>
    <row r="29" spans="1:33" ht="46.15" customHeight="1">
      <c r="A29" s="71">
        <f t="shared" si="8"/>
        <v>45867</v>
      </c>
      <c r="B29" s="84" t="s">
        <v>32</v>
      </c>
      <c r="C29" s="72" t="s">
        <v>3</v>
      </c>
      <c r="D29" s="87" t="s">
        <v>32</v>
      </c>
      <c r="E29" s="73" t="str">
        <f t="shared" si="15"/>
        <v/>
      </c>
      <c r="F29" s="74" t="s">
        <v>30</v>
      </c>
      <c r="G29" s="75" t="str">
        <f t="shared" si="16"/>
        <v/>
      </c>
      <c r="H29" s="120" t="s">
        <v>31</v>
      </c>
      <c r="I29" s="122" t="str">
        <f t="shared" si="9"/>
        <v/>
      </c>
      <c r="J29" s="125"/>
      <c r="K29" s="76" t="str">
        <f t="shared" si="10"/>
        <v/>
      </c>
      <c r="L29" s="141" t="s">
        <v>0</v>
      </c>
      <c r="M29" s="144"/>
      <c r="N29" s="145"/>
      <c r="O29" s="90"/>
      <c r="P29" s="60" t="str">
        <f t="shared" si="0"/>
        <v/>
      </c>
      <c r="Q29" s="60" t="str">
        <f t="shared" si="1"/>
        <v/>
      </c>
      <c r="R29" s="61" t="str">
        <f t="shared" si="2"/>
        <v/>
      </c>
      <c r="S29" s="62" t="str">
        <f t="shared" si="3"/>
        <v/>
      </c>
      <c r="T29" s="62" t="str">
        <f t="shared" si="4"/>
        <v/>
      </c>
      <c r="U29" s="62" t="str">
        <f t="shared" si="5"/>
        <v/>
      </c>
      <c r="V29" s="62" t="str">
        <f t="shared" si="6"/>
        <v/>
      </c>
      <c r="W29" s="62" t="str">
        <f t="shared" si="7"/>
        <v/>
      </c>
      <c r="X29" s="62" t="str">
        <f t="shared" si="11"/>
        <v/>
      </c>
      <c r="Y29" s="62" t="str">
        <f t="shared" si="13"/>
        <v/>
      </c>
      <c r="Z29" s="71">
        <f t="shared" si="12"/>
        <v>45867</v>
      </c>
      <c r="AA29" s="40" t="str">
        <f t="shared" si="14"/>
        <v/>
      </c>
      <c r="AB29" s="41"/>
      <c r="AF29" s="119" t="str">
        <f>初期条件設定表!U23</f>
        <v xml:space="preserve"> </v>
      </c>
      <c r="AG29" s="148" t="str">
        <f>初期条件設定表!V23</f>
        <v>R</v>
      </c>
    </row>
    <row r="30" spans="1:33" ht="46.15" customHeight="1">
      <c r="A30" s="71">
        <f t="shared" si="8"/>
        <v>45868</v>
      </c>
      <c r="B30" s="84" t="s">
        <v>32</v>
      </c>
      <c r="C30" s="72" t="s">
        <v>3</v>
      </c>
      <c r="D30" s="87" t="s">
        <v>32</v>
      </c>
      <c r="E30" s="73" t="str">
        <f t="shared" si="15"/>
        <v/>
      </c>
      <c r="F30" s="74" t="s">
        <v>30</v>
      </c>
      <c r="G30" s="75" t="str">
        <f t="shared" si="16"/>
        <v/>
      </c>
      <c r="H30" s="120" t="s">
        <v>31</v>
      </c>
      <c r="I30" s="122" t="str">
        <f t="shared" si="9"/>
        <v/>
      </c>
      <c r="J30" s="125"/>
      <c r="K30" s="76" t="str">
        <f t="shared" si="10"/>
        <v/>
      </c>
      <c r="L30" s="141" t="s">
        <v>0</v>
      </c>
      <c r="M30" s="144"/>
      <c r="N30" s="145"/>
      <c r="O30" s="90"/>
      <c r="P30" s="60" t="str">
        <f t="shared" si="0"/>
        <v/>
      </c>
      <c r="Q30" s="60" t="str">
        <f t="shared" si="1"/>
        <v/>
      </c>
      <c r="R30" s="61" t="str">
        <f t="shared" si="2"/>
        <v/>
      </c>
      <c r="S30" s="62" t="str">
        <f t="shared" si="3"/>
        <v/>
      </c>
      <c r="T30" s="62" t="str">
        <f t="shared" si="4"/>
        <v/>
      </c>
      <c r="U30" s="62" t="str">
        <f t="shared" si="5"/>
        <v/>
      </c>
      <c r="V30" s="62" t="str">
        <f t="shared" si="6"/>
        <v/>
      </c>
      <c r="W30" s="62" t="str">
        <f t="shared" si="7"/>
        <v/>
      </c>
      <c r="X30" s="62" t="str">
        <f t="shared" si="11"/>
        <v/>
      </c>
      <c r="Y30" s="62" t="str">
        <f t="shared" si="13"/>
        <v/>
      </c>
      <c r="Z30" s="71">
        <f t="shared" si="12"/>
        <v>45868</v>
      </c>
      <c r="AA30" s="40" t="str">
        <f t="shared" si="14"/>
        <v/>
      </c>
      <c r="AB30" s="41"/>
      <c r="AF30" s="119" t="str">
        <f>初期条件設定表!U24</f>
        <v xml:space="preserve"> </v>
      </c>
      <c r="AG30" s="148" t="str">
        <f>初期条件設定表!V24</f>
        <v>S</v>
      </c>
    </row>
    <row r="31" spans="1:33" ht="46.15" customHeight="1">
      <c r="A31" s="71">
        <f t="shared" si="8"/>
        <v>45869</v>
      </c>
      <c r="B31" s="85" t="s">
        <v>32</v>
      </c>
      <c r="C31" s="77" t="s">
        <v>3</v>
      </c>
      <c r="D31" s="88" t="s">
        <v>32</v>
      </c>
      <c r="E31" s="73" t="str">
        <f t="shared" si="15"/>
        <v/>
      </c>
      <c r="F31" s="74" t="s">
        <v>30</v>
      </c>
      <c r="G31" s="75" t="str">
        <f t="shared" si="16"/>
        <v/>
      </c>
      <c r="H31" s="120" t="s">
        <v>31</v>
      </c>
      <c r="I31" s="122" t="str">
        <f t="shared" si="9"/>
        <v/>
      </c>
      <c r="J31" s="125"/>
      <c r="K31" s="76" t="str">
        <f t="shared" si="10"/>
        <v/>
      </c>
      <c r="L31" s="141" t="s">
        <v>0</v>
      </c>
      <c r="M31" s="144"/>
      <c r="N31" s="145"/>
      <c r="O31" s="90"/>
      <c r="P31" s="60" t="str">
        <f t="shared" si="0"/>
        <v/>
      </c>
      <c r="Q31" s="60" t="str">
        <f t="shared" si="1"/>
        <v/>
      </c>
      <c r="R31" s="61" t="str">
        <f t="shared" si="2"/>
        <v/>
      </c>
      <c r="S31" s="62" t="str">
        <f t="shared" si="3"/>
        <v/>
      </c>
      <c r="T31" s="62" t="str">
        <f t="shared" si="4"/>
        <v/>
      </c>
      <c r="U31" s="62" t="str">
        <f t="shared" si="5"/>
        <v/>
      </c>
      <c r="V31" s="62" t="str">
        <f t="shared" si="6"/>
        <v/>
      </c>
      <c r="W31" s="62" t="str">
        <f t="shared" si="7"/>
        <v/>
      </c>
      <c r="X31" s="62" t="str">
        <f t="shared" si="11"/>
        <v/>
      </c>
      <c r="Y31" s="62" t="str">
        <f t="shared" si="13"/>
        <v/>
      </c>
      <c r="Z31" s="71">
        <f t="shared" si="12"/>
        <v>45869</v>
      </c>
      <c r="AA31" s="40" t="str">
        <f t="shared" si="14"/>
        <v/>
      </c>
      <c r="AB31" s="41"/>
      <c r="AF31" s="119" t="str">
        <f>初期条件設定表!U25</f>
        <v xml:space="preserve"> </v>
      </c>
      <c r="AG31" s="148" t="str">
        <f>初期条件設定表!V25</f>
        <v>T</v>
      </c>
    </row>
    <row r="32" spans="1:33" ht="46.15" customHeight="1" thickBot="1">
      <c r="A32" s="71" t="str">
        <f t="shared" si="8"/>
        <v/>
      </c>
      <c r="B32" s="84" t="s">
        <v>32</v>
      </c>
      <c r="C32" s="72" t="s">
        <v>3</v>
      </c>
      <c r="D32" s="87" t="s">
        <v>32</v>
      </c>
      <c r="E32" s="73" t="str">
        <f t="shared" si="15"/>
        <v/>
      </c>
      <c r="F32" s="74" t="s">
        <v>30</v>
      </c>
      <c r="G32" s="75" t="str">
        <f t="shared" si="16"/>
        <v/>
      </c>
      <c r="H32" s="120" t="s">
        <v>31</v>
      </c>
      <c r="I32" s="122" t="str">
        <f t="shared" si="9"/>
        <v/>
      </c>
      <c r="J32" s="125"/>
      <c r="K32" s="76" t="str">
        <f t="shared" si="10"/>
        <v/>
      </c>
      <c r="L32" s="141" t="s">
        <v>0</v>
      </c>
      <c r="M32" s="149"/>
      <c r="N32" s="150"/>
      <c r="O32" s="90"/>
      <c r="P32" s="60" t="str">
        <f t="shared" si="0"/>
        <v/>
      </c>
      <c r="Q32" s="60" t="str">
        <f t="shared" si="1"/>
        <v/>
      </c>
      <c r="R32" s="61" t="str">
        <f t="shared" si="2"/>
        <v/>
      </c>
      <c r="S32" s="62" t="str">
        <f t="shared" si="3"/>
        <v/>
      </c>
      <c r="T32" s="62" t="str">
        <f t="shared" si="4"/>
        <v/>
      </c>
      <c r="U32" s="62" t="str">
        <f t="shared" si="5"/>
        <v/>
      </c>
      <c r="V32" s="62" t="str">
        <f t="shared" si="6"/>
        <v/>
      </c>
      <c r="W32" s="62" t="str">
        <f t="shared" si="7"/>
        <v/>
      </c>
      <c r="X32" s="62" t="str">
        <f t="shared" si="11"/>
        <v/>
      </c>
      <c r="Y32" s="62" t="str">
        <f t="shared" si="13"/>
        <v/>
      </c>
      <c r="Z32" s="71" t="str">
        <f t="shared" si="12"/>
        <v/>
      </c>
      <c r="AA32" s="40" t="str">
        <f t="shared" si="14"/>
        <v/>
      </c>
      <c r="AB32" s="41"/>
      <c r="AF32" s="119" t="str">
        <f>初期条件設定表!U26</f>
        <v xml:space="preserve"> </v>
      </c>
      <c r="AG32" s="148" t="str">
        <f>初期条件設定表!V26</f>
        <v xml:space="preserve"> </v>
      </c>
    </row>
    <row r="33" spans="1:28" ht="46.15" hidden="1" customHeight="1">
      <c r="A33" s="71" t="str">
        <f t="shared" si="8"/>
        <v/>
      </c>
      <c r="B33" s="84" t="s">
        <v>32</v>
      </c>
      <c r="C33" s="72" t="s">
        <v>3</v>
      </c>
      <c r="D33" s="87" t="s">
        <v>32</v>
      </c>
      <c r="E33" s="73" t="str">
        <f t="shared" si="15"/>
        <v/>
      </c>
      <c r="F33" s="74" t="s">
        <v>30</v>
      </c>
      <c r="G33" s="75" t="str">
        <f t="shared" si="16"/>
        <v/>
      </c>
      <c r="H33" s="120" t="s">
        <v>31</v>
      </c>
      <c r="I33" s="122" t="str">
        <f t="shared" si="9"/>
        <v/>
      </c>
      <c r="J33" s="125"/>
      <c r="K33" s="76" t="str">
        <f t="shared" si="10"/>
        <v/>
      </c>
      <c r="L33" s="67" t="s">
        <v>0</v>
      </c>
      <c r="M33" s="151"/>
      <c r="N33" s="152"/>
      <c r="O33" s="90"/>
      <c r="P33" s="60" t="str">
        <f t="shared" si="0"/>
        <v/>
      </c>
      <c r="Q33" s="60" t="str">
        <f t="shared" si="1"/>
        <v/>
      </c>
      <c r="R33" s="61" t="str">
        <f t="shared" si="2"/>
        <v/>
      </c>
      <c r="S33" s="62" t="str">
        <f t="shared" si="3"/>
        <v/>
      </c>
      <c r="T33" s="62" t="str">
        <f t="shared" si="4"/>
        <v/>
      </c>
      <c r="U33" s="62" t="str">
        <f t="shared" si="5"/>
        <v/>
      </c>
      <c r="V33" s="62" t="str">
        <f t="shared" si="6"/>
        <v/>
      </c>
      <c r="W33" s="62" t="str">
        <f t="shared" si="7"/>
        <v/>
      </c>
      <c r="X33" s="62" t="str">
        <f t="shared" si="11"/>
        <v/>
      </c>
      <c r="Y33" s="62" t="str">
        <f t="shared" si="13"/>
        <v/>
      </c>
      <c r="Z33" s="71" t="str">
        <f t="shared" si="12"/>
        <v/>
      </c>
      <c r="AA33" s="40" t="str">
        <f t="shared" si="14"/>
        <v/>
      </c>
      <c r="AB33" s="41"/>
    </row>
    <row r="34" spans="1:28" ht="46.15" hidden="1" customHeight="1">
      <c r="A34" s="71" t="str">
        <f t="shared" si="8"/>
        <v/>
      </c>
      <c r="B34" s="84" t="s">
        <v>32</v>
      </c>
      <c r="C34" s="72" t="s">
        <v>3</v>
      </c>
      <c r="D34" s="87" t="s">
        <v>32</v>
      </c>
      <c r="E34" s="73" t="str">
        <f t="shared" si="15"/>
        <v/>
      </c>
      <c r="F34" s="74" t="s">
        <v>30</v>
      </c>
      <c r="G34" s="75" t="str">
        <f t="shared" si="16"/>
        <v/>
      </c>
      <c r="H34" s="120" t="s">
        <v>31</v>
      </c>
      <c r="I34" s="122" t="str">
        <f t="shared" si="9"/>
        <v/>
      </c>
      <c r="J34" s="125"/>
      <c r="K34" s="76" t="str">
        <f t="shared" si="10"/>
        <v/>
      </c>
      <c r="L34" s="67" t="s">
        <v>0</v>
      </c>
      <c r="M34" s="153"/>
      <c r="N34" s="154"/>
      <c r="O34" s="90"/>
      <c r="P34" s="60" t="str">
        <f t="shared" si="0"/>
        <v/>
      </c>
      <c r="Q34" s="60" t="str">
        <f t="shared" si="1"/>
        <v/>
      </c>
      <c r="R34" s="61" t="str">
        <f t="shared" si="2"/>
        <v/>
      </c>
      <c r="S34" s="62" t="str">
        <f t="shared" si="3"/>
        <v/>
      </c>
      <c r="T34" s="62" t="str">
        <f t="shared" si="4"/>
        <v/>
      </c>
      <c r="U34" s="62" t="str">
        <f t="shared" si="5"/>
        <v/>
      </c>
      <c r="V34" s="62" t="str">
        <f t="shared" si="6"/>
        <v/>
      </c>
      <c r="W34" s="62" t="str">
        <f t="shared" si="7"/>
        <v/>
      </c>
      <c r="X34" s="62" t="str">
        <f t="shared" ref="X34:X35" si="17">IF(OR(DBCS($B34)="：",$B34="",DBCS($D34)="：",$D34=""),"",SUM(S34:W34))</f>
        <v/>
      </c>
      <c r="Y34" s="62" t="str">
        <f t="shared" si="13"/>
        <v/>
      </c>
      <c r="Z34" s="71" t="str">
        <f t="shared" si="12"/>
        <v/>
      </c>
      <c r="AA34" s="40"/>
      <c r="AB34" s="41"/>
    </row>
    <row r="35" spans="1:28" ht="46.15" hidden="1" customHeight="1" thickBot="1">
      <c r="A35" s="78" t="str">
        <f t="shared" si="8"/>
        <v/>
      </c>
      <c r="B35" s="86" t="s">
        <v>59</v>
      </c>
      <c r="C35" s="79" t="s">
        <v>25</v>
      </c>
      <c r="D35" s="89" t="s">
        <v>59</v>
      </c>
      <c r="E35" s="80" t="str">
        <f t="shared" si="15"/>
        <v/>
      </c>
      <c r="F35" s="81" t="s">
        <v>64</v>
      </c>
      <c r="G35" s="82" t="str">
        <f t="shared" si="16"/>
        <v/>
      </c>
      <c r="H35" s="121" t="s">
        <v>83</v>
      </c>
      <c r="I35" s="123" t="str">
        <f t="shared" si="9"/>
        <v/>
      </c>
      <c r="J35" s="126"/>
      <c r="K35" s="83" t="str">
        <f t="shared" si="10"/>
        <v/>
      </c>
      <c r="L35" s="68" t="s">
        <v>84</v>
      </c>
      <c r="M35" s="153"/>
      <c r="N35" s="154"/>
      <c r="O35" s="91"/>
      <c r="P35" s="60" t="str">
        <f t="shared" si="0"/>
        <v/>
      </c>
      <c r="Q35" s="60" t="str">
        <f t="shared" si="1"/>
        <v/>
      </c>
      <c r="R35" s="61" t="str">
        <f t="shared" si="2"/>
        <v/>
      </c>
      <c r="S35" s="62" t="str">
        <f t="shared" si="3"/>
        <v/>
      </c>
      <c r="T35" s="62" t="str">
        <f t="shared" si="4"/>
        <v/>
      </c>
      <c r="U35" s="62" t="str">
        <f t="shared" si="5"/>
        <v/>
      </c>
      <c r="V35" s="62" t="str">
        <f t="shared" si="6"/>
        <v/>
      </c>
      <c r="W35" s="62" t="str">
        <f t="shared" si="7"/>
        <v/>
      </c>
      <c r="X35" s="62" t="str">
        <f t="shared" si="17"/>
        <v/>
      </c>
      <c r="Y35" s="62" t="str">
        <f t="shared" si="13"/>
        <v/>
      </c>
      <c r="Z35" s="78" t="str">
        <f t="shared" si="12"/>
        <v/>
      </c>
      <c r="AA35" s="40" t="str">
        <f>IF(OR(DBCS($B35)="：",$B35="",DBCS($D35)="：",$D35=""),"",MAX(MIN($D35,TIME(23,59,59))-MAX($B35,$AH$1),0))</f>
        <v/>
      </c>
      <c r="AB35" s="41"/>
    </row>
    <row r="36" spans="1:28" ht="41.25" customHeight="1" thickBot="1">
      <c r="A36" s="42" t="s">
        <v>33</v>
      </c>
      <c r="B36" s="418"/>
      <c r="C36" s="419"/>
      <c r="D36" s="420"/>
      <c r="E36" s="421">
        <f>SUM(E9:E35)+SUM(G9:G35)/60</f>
        <v>0</v>
      </c>
      <c r="F36" s="422"/>
      <c r="G36" s="423" t="s">
        <v>1</v>
      </c>
      <c r="H36" s="424"/>
      <c r="I36" s="127"/>
      <c r="J36" s="128"/>
      <c r="K36" s="69">
        <f>SUM(K9:K35)</f>
        <v>0</v>
      </c>
      <c r="L36" s="161" t="s">
        <v>0</v>
      </c>
      <c r="M36" s="162"/>
      <c r="N36" s="411"/>
      <c r="O36" s="413"/>
      <c r="P36" s="47"/>
      <c r="Q36" s="47"/>
      <c r="R36" s="47"/>
      <c r="S36" s="47"/>
      <c r="T36" s="47"/>
      <c r="U36" s="47"/>
      <c r="V36" s="47"/>
      <c r="W36" s="63"/>
      <c r="X36" s="63"/>
      <c r="Y36" s="63"/>
      <c r="Z36" s="63"/>
      <c r="AA36" s="41"/>
      <c r="AB36" s="41"/>
    </row>
    <row r="37" spans="1:28" ht="19.5" customHeight="1">
      <c r="A37" s="9"/>
      <c r="B37" s="10"/>
      <c r="C37" s="10"/>
      <c r="D37" s="10"/>
      <c r="E37" s="2"/>
      <c r="F37" s="2"/>
      <c r="G37" s="10"/>
      <c r="H37" s="10"/>
      <c r="I37" s="10"/>
      <c r="J37" s="10"/>
      <c r="K37" s="1"/>
      <c r="L37" s="134"/>
      <c r="M37" s="11"/>
      <c r="N37" s="11"/>
      <c r="P37" s="47"/>
      <c r="Q37" s="47"/>
      <c r="R37" s="47"/>
      <c r="S37" s="47"/>
      <c r="T37" s="47"/>
      <c r="U37" s="47"/>
      <c r="V37" s="47"/>
      <c r="W37" s="47"/>
      <c r="X37" s="47"/>
      <c r="Y37" s="47"/>
      <c r="Z37" s="47"/>
    </row>
    <row r="38" spans="1:28">
      <c r="P38" s="47"/>
      <c r="Q38" s="47"/>
      <c r="R38" s="47"/>
      <c r="S38" s="47"/>
      <c r="T38" s="47"/>
      <c r="U38" s="47"/>
      <c r="V38" s="47"/>
      <c r="W38" s="47"/>
      <c r="X38" s="47"/>
      <c r="Y38" s="47"/>
      <c r="Z38" s="47"/>
    </row>
    <row r="39" spans="1:28">
      <c r="P39" s="47"/>
      <c r="Q39" s="47"/>
      <c r="R39" s="47"/>
      <c r="S39" s="47"/>
      <c r="T39" s="47"/>
      <c r="U39" s="47"/>
      <c r="V39" s="47"/>
      <c r="W39" s="47"/>
      <c r="X39" s="47"/>
      <c r="Y39" s="47"/>
      <c r="Z39" s="47"/>
    </row>
    <row r="40" spans="1:28">
      <c r="P40" s="47"/>
      <c r="Q40" s="47"/>
      <c r="R40" s="47"/>
      <c r="S40" s="47"/>
      <c r="T40" s="47"/>
      <c r="U40" s="47"/>
      <c r="V40" s="47"/>
      <c r="W40" s="47"/>
      <c r="X40" s="47"/>
      <c r="Y40" s="47"/>
      <c r="Z40" s="47"/>
    </row>
    <row r="41" spans="1:28">
      <c r="P41" s="47"/>
      <c r="Q41" s="47"/>
      <c r="R41" s="47"/>
      <c r="S41" s="47"/>
      <c r="T41" s="47"/>
      <c r="U41" s="47"/>
      <c r="V41" s="47"/>
      <c r="W41" s="47"/>
      <c r="X41" s="47"/>
      <c r="Y41" s="47"/>
      <c r="Z41" s="47"/>
    </row>
    <row r="42" spans="1:28">
      <c r="P42" s="47"/>
      <c r="Q42" s="47"/>
      <c r="R42" s="47"/>
      <c r="S42" s="47"/>
      <c r="T42" s="47"/>
      <c r="U42" s="47"/>
      <c r="V42" s="47"/>
      <c r="W42" s="47"/>
      <c r="X42" s="47"/>
      <c r="Y42" s="47"/>
      <c r="Z42" s="47"/>
    </row>
    <row r="43" spans="1:28">
      <c r="P43" s="47"/>
      <c r="Q43" s="47"/>
      <c r="R43" s="47"/>
      <c r="S43" s="47"/>
      <c r="T43" s="47"/>
      <c r="U43" s="47"/>
      <c r="V43" s="47"/>
      <c r="W43" s="47"/>
      <c r="X43" s="47"/>
      <c r="Y43" s="47"/>
      <c r="Z43" s="47"/>
    </row>
    <row r="44" spans="1:28">
      <c r="P44" s="47"/>
      <c r="Q44" s="47"/>
      <c r="R44" s="47"/>
      <c r="S44" s="47"/>
      <c r="T44" s="47"/>
      <c r="U44" s="47"/>
      <c r="V44" s="47"/>
      <c r="W44" s="47"/>
      <c r="X44" s="47"/>
      <c r="Y44" s="47"/>
      <c r="Z44" s="47"/>
    </row>
    <row r="45" spans="1:28">
      <c r="P45" s="47"/>
      <c r="Q45" s="47"/>
      <c r="R45" s="47"/>
      <c r="S45" s="47"/>
      <c r="T45" s="47"/>
      <c r="U45" s="47"/>
      <c r="V45" s="47"/>
      <c r="W45" s="47"/>
      <c r="X45" s="47"/>
      <c r="Y45" s="47"/>
      <c r="Z45" s="47"/>
    </row>
    <row r="46" spans="1:28">
      <c r="P46" s="47"/>
      <c r="Q46" s="47"/>
      <c r="R46" s="47"/>
      <c r="S46" s="47"/>
      <c r="T46" s="47"/>
      <c r="U46" s="47"/>
      <c r="V46" s="47"/>
      <c r="W46" s="47"/>
      <c r="X46" s="47"/>
      <c r="Y46" s="47"/>
      <c r="Z46" s="47"/>
    </row>
    <row r="47" spans="1:28">
      <c r="P47" s="47"/>
      <c r="Q47" s="47"/>
      <c r="R47" s="47"/>
      <c r="S47" s="47"/>
      <c r="T47" s="47"/>
      <c r="U47" s="47"/>
      <c r="V47" s="47"/>
      <c r="W47" s="47"/>
      <c r="X47" s="47"/>
      <c r="Y47" s="47"/>
      <c r="Z47" s="47"/>
    </row>
    <row r="48" spans="1:28">
      <c r="P48" s="47"/>
      <c r="Q48" s="47"/>
      <c r="R48" s="47"/>
      <c r="S48" s="47"/>
      <c r="T48" s="47"/>
      <c r="U48" s="47"/>
      <c r="V48" s="47"/>
      <c r="W48" s="47"/>
      <c r="X48" s="47"/>
      <c r="Y48" s="47"/>
      <c r="Z48" s="47"/>
    </row>
    <row r="49" spans="16:26">
      <c r="P49" s="47"/>
      <c r="Q49" s="47"/>
      <c r="R49" s="47"/>
      <c r="S49" s="47"/>
      <c r="T49" s="47"/>
      <c r="U49" s="47"/>
      <c r="V49" s="47"/>
      <c r="W49" s="47"/>
      <c r="X49" s="47"/>
      <c r="Y49" s="47"/>
      <c r="Z49" s="47"/>
    </row>
    <row r="50" spans="16:26">
      <c r="P50" s="47"/>
      <c r="Q50" s="47"/>
      <c r="R50" s="47"/>
      <c r="S50" s="47"/>
      <c r="T50" s="47"/>
      <c r="U50" s="47"/>
      <c r="V50" s="47"/>
      <c r="W50" s="47"/>
      <c r="X50" s="47"/>
      <c r="Y50" s="47"/>
      <c r="Z50" s="47"/>
    </row>
    <row r="51" spans="16:26">
      <c r="P51" s="47"/>
      <c r="Q51" s="47"/>
      <c r="R51" s="47"/>
      <c r="S51" s="47"/>
      <c r="T51" s="47"/>
      <c r="U51" s="47"/>
      <c r="V51" s="47"/>
      <c r="W51" s="47"/>
      <c r="X51" s="47"/>
      <c r="Y51" s="47"/>
      <c r="Z51" s="47"/>
    </row>
  </sheetData>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4" tint="0.39997558519241921"/>
  </sheetPr>
  <dimension ref="A1:AQ51"/>
  <sheetViews>
    <sheetView workbookViewId="0"/>
  </sheetViews>
  <sheetFormatPr defaultColWidth="11.36328125" defaultRowHeight="13"/>
  <cols>
    <col min="1" max="1" width="17.90625" style="4" customWidth="1"/>
    <col min="2" max="2" width="9.6328125" style="4" customWidth="1"/>
    <col min="3" max="3" width="3.90625" style="92"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43" width="10.6328125" style="4" hidden="1" customWidth="1"/>
    <col min="44" max="45" width="10.6328125" style="4" customWidth="1"/>
    <col min="46"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c r="A1" s="43" t="s">
        <v>137</v>
      </c>
      <c r="B1" s="44"/>
      <c r="C1" s="99"/>
      <c r="D1" s="429" t="str">
        <f>"作　業　日　報　兼　直　接　人　件　費　個　別　明　細　表　（"&amp;AK7&amp;"年"&amp;AK8&amp;"月支払分）"</f>
        <v>作　業　日　報　兼　直　接　人　件　費　個　別　明　細　表　（2025年8月支払分）</v>
      </c>
      <c r="E1" s="429"/>
      <c r="F1" s="429"/>
      <c r="G1" s="429"/>
      <c r="H1" s="429"/>
      <c r="I1" s="429"/>
      <c r="J1" s="429"/>
      <c r="K1" s="429"/>
      <c r="L1" s="429"/>
      <c r="M1" s="429"/>
      <c r="N1" s="429"/>
      <c r="O1" s="429"/>
      <c r="AE1" s="425" t="s">
        <v>94</v>
      </c>
      <c r="AF1" s="48" t="s">
        <v>44</v>
      </c>
      <c r="AG1" s="49">
        <f>初期条件設定表!$C$10</f>
        <v>0.375</v>
      </c>
      <c r="AH1" s="49">
        <f>初期条件設定表!$C$14</f>
        <v>0.75</v>
      </c>
      <c r="AI1" s="47"/>
      <c r="AJ1" s="50" t="s">
        <v>12</v>
      </c>
      <c r="AK1" s="51">
        <f>' 入力用 従事者別直接人件費集計表（後期）'!A14</f>
        <v>2025</v>
      </c>
      <c r="AL1" s="47"/>
      <c r="AM1" s="47"/>
      <c r="AN1" s="50" t="s">
        <v>43</v>
      </c>
      <c r="AO1" s="52" t="str">
        <f ca="1">RIGHT(CELL("filename",A1),LEN(CELL("filename",A1))-FIND("]",CELL("filename",A1)))</f>
        <v>2021年10月作業分</v>
      </c>
      <c r="AP1" s="36"/>
      <c r="AQ1" s="37"/>
    </row>
    <row r="2" spans="1:43" ht="24.75" customHeight="1">
      <c r="C2" s="99"/>
      <c r="D2" s="429"/>
      <c r="E2" s="429"/>
      <c r="F2" s="429"/>
      <c r="G2" s="429"/>
      <c r="H2" s="429"/>
      <c r="I2" s="429"/>
      <c r="J2" s="429"/>
      <c r="K2" s="429"/>
      <c r="L2" s="429"/>
      <c r="M2" s="429"/>
      <c r="N2" s="429"/>
      <c r="O2" s="429"/>
      <c r="AE2" s="425"/>
      <c r="AF2" s="48"/>
      <c r="AG2" s="49">
        <f>初期条件設定表!$C$11</f>
        <v>0</v>
      </c>
      <c r="AH2" s="49">
        <f>初期条件設定表!$E$11</f>
        <v>0</v>
      </c>
      <c r="AI2" s="47"/>
      <c r="AJ2" s="50" t="s">
        <v>13</v>
      </c>
      <c r="AK2" s="51">
        <f>' 入力用 従事者別直接人件費集計表（後期）'!D14</f>
        <v>8</v>
      </c>
      <c r="AL2" s="47"/>
      <c r="AM2" s="47"/>
      <c r="AN2" s="47"/>
      <c r="AO2" s="53"/>
    </row>
    <row r="3" spans="1:43" ht="27.75" customHeight="1">
      <c r="A3" s="3" t="s">
        <v>9</v>
      </c>
      <c r="B3" s="426" t="str">
        <f>' 入力用 従事者別直接人件費集計表（後期）'!D5</f>
        <v>○○△△株式会社</v>
      </c>
      <c r="C3" s="426"/>
      <c r="D3" s="426"/>
      <c r="E3" s="38"/>
      <c r="F3" s="38"/>
      <c r="G3" s="38"/>
      <c r="H3" s="38"/>
      <c r="I3" s="38"/>
      <c r="J3" s="38"/>
      <c r="K3" s="38"/>
      <c r="L3" s="38"/>
      <c r="M3" s="38"/>
      <c r="N3" s="38"/>
      <c r="AE3" s="425"/>
      <c r="AF3" s="48" t="s">
        <v>36</v>
      </c>
      <c r="AG3" s="49">
        <f>初期条件設定表!$C$12</f>
        <v>0.5</v>
      </c>
      <c r="AH3" s="49">
        <f>初期条件設定表!$E$12</f>
        <v>0.54166666666666663</v>
      </c>
      <c r="AI3" s="47"/>
      <c r="AJ3" s="50" t="s">
        <v>58</v>
      </c>
      <c r="AK3" s="54">
        <f>DATE($AK$1,AK2-1,AG6+1)</f>
        <v>45870</v>
      </c>
      <c r="AL3" s="47"/>
      <c r="AM3" s="47"/>
      <c r="AN3" s="47"/>
      <c r="AO3" s="53"/>
    </row>
    <row r="4" spans="1:43" ht="27.75" customHeight="1">
      <c r="A4" s="5" t="s">
        <v>2</v>
      </c>
      <c r="B4" s="427" t="str">
        <f>' 入力用 従事者別直接人件費集計表（後期）'!D6</f>
        <v>公社　太郎</v>
      </c>
      <c r="C4" s="427"/>
      <c r="D4" s="427"/>
      <c r="E4" s="134"/>
      <c r="F4" s="134"/>
      <c r="G4" s="134"/>
      <c r="AE4" s="425"/>
      <c r="AF4" s="48"/>
      <c r="AG4" s="49">
        <f>初期条件設定表!$C$13</f>
        <v>0</v>
      </c>
      <c r="AH4" s="49">
        <f>初期条件設定表!$E$13</f>
        <v>0</v>
      </c>
      <c r="AI4" s="47"/>
      <c r="AJ4" s="50" t="s">
        <v>79</v>
      </c>
      <c r="AK4" s="54">
        <f>DATE(AK1,AK2,AG5)</f>
        <v>45900</v>
      </c>
      <c r="AL4" s="47"/>
      <c r="AM4" s="47"/>
      <c r="AN4" s="50" t="s">
        <v>77</v>
      </c>
      <c r="AO4" s="55">
        <f>LEN(AK5)</f>
        <v>2</v>
      </c>
    </row>
    <row r="5" spans="1:43" ht="27.75" customHeight="1">
      <c r="A5" s="7" t="s">
        <v>8</v>
      </c>
      <c r="B5" s="428" t="str">
        <f>IF(' 入力用 従事者別直接人件費集計表（後期）'!I8="","",' 入力用 従事者別直接人件費集計表（後期）'!I8)</f>
        <v>0</v>
      </c>
      <c r="C5" s="428"/>
      <c r="D5" s="428"/>
      <c r="E5" s="134"/>
      <c r="F5" s="134"/>
      <c r="G5" s="134"/>
      <c r="AE5" s="425"/>
      <c r="AF5" s="48" t="s">
        <v>37</v>
      </c>
      <c r="AG5" s="56" t="str">
        <f>IF(初期条件設定表!$C$24="末",TEXT(DATE(AK1,AK2+1,1)-1,"d"),初期条件設定表!$C$24)</f>
        <v>31</v>
      </c>
      <c r="AH5" s="47" t="s">
        <v>38</v>
      </c>
      <c r="AI5" s="47"/>
      <c r="AJ5" s="50" t="s">
        <v>57</v>
      </c>
      <c r="AK5" s="57" t="str">
        <f>初期条件設定表!Q5</f>
        <v>土日</v>
      </c>
      <c r="AL5" s="47"/>
      <c r="AM5" s="47"/>
      <c r="AN5" s="50" t="s">
        <v>78</v>
      </c>
      <c r="AO5" s="52" t="str">
        <f>AK5&amp;"※月火水木金土日"</f>
        <v>土日※月火水木金土日</v>
      </c>
      <c r="AP5" s="36"/>
      <c r="AQ5" s="37"/>
    </row>
    <row r="6" spans="1:43" ht="22.5" customHeight="1" thickBot="1">
      <c r="A6" s="8" t="s">
        <v>10</v>
      </c>
      <c r="P6" s="58" t="s">
        <v>45</v>
      </c>
      <c r="Q6" s="59" t="s">
        <v>47</v>
      </c>
      <c r="R6" s="58" t="s">
        <v>46</v>
      </c>
      <c r="S6" s="58" t="s">
        <v>48</v>
      </c>
      <c r="T6" s="58" t="s">
        <v>49</v>
      </c>
      <c r="U6" s="58" t="s">
        <v>50</v>
      </c>
      <c r="V6" s="58" t="s">
        <v>60</v>
      </c>
      <c r="W6" s="58" t="s">
        <v>61</v>
      </c>
      <c r="X6" s="58" t="s">
        <v>62</v>
      </c>
      <c r="Y6" s="58"/>
      <c r="Z6" s="58"/>
      <c r="AA6" s="39"/>
      <c r="AF6" s="137" t="s">
        <v>95</v>
      </c>
      <c r="AG6" s="56" t="str">
        <f>IF(初期条件設定表!$C$24="末",TEXT(DATE(AK1,AK2,1)-1,"d"),初期条件設定表!$C$24)</f>
        <v>31</v>
      </c>
      <c r="AH6" s="47" t="s">
        <v>38</v>
      </c>
      <c r="AI6" s="407" t="s">
        <v>104</v>
      </c>
      <c r="AJ6" s="407"/>
      <c r="AK6" s="129">
        <f>初期条件設定表!$C$15</f>
        <v>0.33333333333333331</v>
      </c>
    </row>
    <row r="7" spans="1:43" s="92" customFormat="1" ht="24" customHeight="1">
      <c r="A7" s="393" t="s">
        <v>7</v>
      </c>
      <c r="B7" s="395" t="s">
        <v>6</v>
      </c>
      <c r="C7" s="395"/>
      <c r="D7" s="395"/>
      <c r="E7" s="397" t="s">
        <v>5</v>
      </c>
      <c r="F7" s="398"/>
      <c r="G7" s="398"/>
      <c r="H7" s="399"/>
      <c r="I7" s="405" t="s">
        <v>103</v>
      </c>
      <c r="J7" s="405" t="s">
        <v>102</v>
      </c>
      <c r="K7" s="397" t="s">
        <v>4</v>
      </c>
      <c r="L7" s="399"/>
      <c r="M7" s="430" t="s">
        <v>113</v>
      </c>
      <c r="N7" s="409"/>
      <c r="O7" s="415" t="s">
        <v>29</v>
      </c>
      <c r="P7" s="417" t="s">
        <v>52</v>
      </c>
      <c r="Q7" s="414" t="s">
        <v>34</v>
      </c>
      <c r="R7" s="414" t="s">
        <v>35</v>
      </c>
      <c r="S7" s="414" t="s">
        <v>53</v>
      </c>
      <c r="T7" s="414"/>
      <c r="U7" s="414" t="s">
        <v>51</v>
      </c>
      <c r="V7" s="414"/>
      <c r="W7" s="414" t="s">
        <v>54</v>
      </c>
      <c r="X7" s="410" t="s">
        <v>55</v>
      </c>
      <c r="Y7" s="138"/>
      <c r="Z7" s="138"/>
      <c r="AJ7" s="92" t="s">
        <v>107</v>
      </c>
      <c r="AK7" s="93">
        <f>IF(初期条件設定表!C26="当月",' 入力用 従事者別直接人件費集計表（後期）'!A14,' 入力用 従事者別直接人件費集計表（後期）'!A15)</f>
        <v>2025</v>
      </c>
    </row>
    <row r="8" spans="1:43" s="92" customFormat="1" ht="24" customHeight="1" thickBot="1">
      <c r="A8" s="394"/>
      <c r="B8" s="396"/>
      <c r="C8" s="396"/>
      <c r="D8" s="396"/>
      <c r="E8" s="400"/>
      <c r="F8" s="401"/>
      <c r="G8" s="401"/>
      <c r="H8" s="402"/>
      <c r="I8" s="406"/>
      <c r="J8" s="406"/>
      <c r="K8" s="403"/>
      <c r="L8" s="404"/>
      <c r="M8" s="159" t="s">
        <v>114</v>
      </c>
      <c r="N8" s="160" t="s">
        <v>155</v>
      </c>
      <c r="O8" s="416"/>
      <c r="P8" s="417"/>
      <c r="Q8" s="414"/>
      <c r="R8" s="414"/>
      <c r="S8" s="414"/>
      <c r="T8" s="414"/>
      <c r="U8" s="414"/>
      <c r="V8" s="414"/>
      <c r="W8" s="414"/>
      <c r="X8" s="410"/>
      <c r="Y8" s="138"/>
      <c r="Z8" s="138"/>
      <c r="AJ8" s="92" t="s">
        <v>106</v>
      </c>
      <c r="AK8" s="93">
        <f>IF(初期条件設定表!C26="当月",' 入力用 従事者別直接人件費集計表（後期）'!D14,' 入力用 従事者別直接人件費集計表（後期）'!D15)</f>
        <v>8</v>
      </c>
    </row>
    <row r="9" spans="1:43" ht="46.15" customHeight="1">
      <c r="A9" s="71">
        <f>Z9</f>
        <v>45870</v>
      </c>
      <c r="B9" s="84" t="s">
        <v>32</v>
      </c>
      <c r="C9" s="72" t="s">
        <v>3</v>
      </c>
      <c r="D9" s="87" t="s">
        <v>32</v>
      </c>
      <c r="E9" s="73" t="str">
        <f>IFERROR(HOUR(R9),"")</f>
        <v/>
      </c>
      <c r="F9" s="74" t="s">
        <v>30</v>
      </c>
      <c r="G9" s="75" t="str">
        <f>IFERROR(MINUTE(R9),"")</f>
        <v/>
      </c>
      <c r="H9" s="120" t="s">
        <v>31</v>
      </c>
      <c r="I9" s="124" t="str">
        <f>U9</f>
        <v/>
      </c>
      <c r="J9" s="125"/>
      <c r="K9" s="76" t="str">
        <f>IFERROR((E9+G9/60)*$B$5,"")</f>
        <v/>
      </c>
      <c r="L9" s="141" t="s">
        <v>0</v>
      </c>
      <c r="M9" s="142"/>
      <c r="N9" s="143"/>
      <c r="O9" s="90"/>
      <c r="P9" s="60" t="str">
        <f t="shared" ref="P9:P35" si="0">IF(OR(DBCS(B9)="：",B9="",DBCS(D9)="：",D9=""),"",$D9-$B9)</f>
        <v/>
      </c>
      <c r="Q9" s="60" t="str">
        <f t="shared" ref="Q9:Q35" si="1">IFERROR(IF(J9="",D9-B9-X9,D9-B9-J9-X9),"")</f>
        <v/>
      </c>
      <c r="R9" s="61" t="str">
        <f t="shared" ref="R9:R35" si="2">IFERROR(MIN(IF(Q9&gt;0,FLOOR(Q9,"0:30"),""),$AK$6),"")</f>
        <v/>
      </c>
      <c r="S9" s="62" t="str">
        <f t="shared" ref="S9:S35" si="3">IF(OR(DBCS($B9)="：",$B9="",DBCS($D9)="：",$D9=""),"",MAX(MIN($D9,AG$1)-MAX($B9,TIME(0,0,0)),0))</f>
        <v/>
      </c>
      <c r="T9" s="62" t="str">
        <f t="shared" ref="T9:T35" si="4">IF(OR(DBCS($B9)="：",$B9="",DBCS($D9)="：",$D9=""),"",MAX(MIN($D9,AH$2)-MAX($B9,$AG$2),0))</f>
        <v/>
      </c>
      <c r="U9" s="62" t="str">
        <f t="shared" ref="U9:U35" si="5">IF(OR(DBCS($B9)="：",$B9="",DBCS($D9)="：",$D9=""),"",MAX(MIN($D9,$AH$3)-MAX($B9,$AG$3),0))</f>
        <v/>
      </c>
      <c r="V9" s="62" t="str">
        <f t="shared" ref="V9:V35" si="6">IF(OR(DBCS($B9)="：",$B9="",DBCS($D9)="：",$D9=""),"",MAX(MIN($D9,$AH$4)-MAX($B9,$AG$4),0))</f>
        <v/>
      </c>
      <c r="W9" s="62" t="str">
        <f t="shared" ref="W9:W35" si="7">IF(OR(DBCS($B9)="：",$B9="",DBCS($D9)="：",$D9=""),"",MAX(MIN($D9,TIME(23,59,59))-MAX($B9,$AH$1),0))</f>
        <v/>
      </c>
      <c r="X9" s="62" t="str">
        <f>IF(OR(DBCS($B9)="：",$B9="",DBCS($D9)="：",$D9=""),"",SUM(S9:W9))</f>
        <v/>
      </c>
      <c r="Y9" s="47"/>
      <c r="Z9" s="71">
        <f>IF($AK$3="","",IF(FIND(TEXT($AK$3,"aaa"),$AO$5)&gt;$AO$4,$AK$3,IF(FIND(TEXT($AK$3+1,"aaa"),$AO$5)&gt;$AO$4,$AK$3+1,IF(FIND(TEXT($AK$3+2,"aaa"),$AO$5)&gt;$AO$4,$AK$3+2,IF(FIND(TEXT($AK$3+3,"aaa"),$AO$5)&gt;$AO$4,$AK$3+3,"")))))</f>
        <v>45870</v>
      </c>
      <c r="AB9" s="41"/>
    </row>
    <row r="10" spans="1:43" ht="46.15" customHeight="1">
      <c r="A10" s="71">
        <f t="shared" ref="A10:A35" si="8">Z10</f>
        <v>45873</v>
      </c>
      <c r="B10" s="84" t="s">
        <v>32</v>
      </c>
      <c r="C10" s="72" t="s">
        <v>3</v>
      </c>
      <c r="D10" s="87" t="s">
        <v>32</v>
      </c>
      <c r="E10" s="73" t="str">
        <f>IFERROR(HOUR(R10),"")</f>
        <v/>
      </c>
      <c r="F10" s="74" t="s">
        <v>30</v>
      </c>
      <c r="G10" s="75" t="str">
        <f>IFERROR(MINUTE(R10),"")</f>
        <v/>
      </c>
      <c r="H10" s="120" t="s">
        <v>31</v>
      </c>
      <c r="I10" s="122" t="str">
        <f t="shared" ref="I10:I35" si="9">U10</f>
        <v/>
      </c>
      <c r="J10" s="125"/>
      <c r="K10" s="76" t="str">
        <f t="shared" ref="K10:K35" si="10">IFERROR((E10+G10/60)*$B$5,"")</f>
        <v/>
      </c>
      <c r="L10" s="141" t="s">
        <v>0</v>
      </c>
      <c r="M10" s="144"/>
      <c r="N10" s="145"/>
      <c r="O10" s="90"/>
      <c r="P10" s="60" t="str">
        <f t="shared" si="0"/>
        <v/>
      </c>
      <c r="Q10" s="60" t="str">
        <f t="shared" si="1"/>
        <v/>
      </c>
      <c r="R10" s="61" t="str">
        <f t="shared" si="2"/>
        <v/>
      </c>
      <c r="S10" s="62" t="str">
        <f t="shared" si="3"/>
        <v/>
      </c>
      <c r="T10" s="62" t="str">
        <f t="shared" si="4"/>
        <v/>
      </c>
      <c r="U10" s="62" t="str">
        <f t="shared" si="5"/>
        <v/>
      </c>
      <c r="V10" s="62" t="str">
        <f t="shared" si="6"/>
        <v/>
      </c>
      <c r="W10" s="62" t="str">
        <f t="shared" si="7"/>
        <v/>
      </c>
      <c r="X10" s="62" t="str">
        <f t="shared" ref="X10:X33" si="11">IF(OR(DBCS($B10)="：",$B10="",DBCS($D10)="：",$D10=""),"",SUM(S10:W10))</f>
        <v/>
      </c>
      <c r="Y10" s="47"/>
      <c r="Z10" s="71">
        <f t="shared" ref="Z10:Z35" si="12">IF($A9="","",IF(AND($A9+1&lt;=$AK$4,FIND(TEXT($A9+1,"aaa"),$AO$5)&gt;$AO$4),$A9+1,IF(AND($A9+2&lt;=$AK$4,FIND(TEXT($A9+2,"aaa"),$AO$5)&gt;$AO$4),$A9+2,IF(AND($A9+3&lt;=$AK$4,FIND(TEXT($A9+3,"aaa"),$AO$5)&gt;$AO$4),$A9+3,IF(AND($A9+4&lt;=$AK$4,FIND(TEXT($A9+4,"aaa"),$AO$5)&gt;$AO$4),$A9+4,"")))))</f>
        <v>45873</v>
      </c>
      <c r="AB10" s="41"/>
      <c r="AF10" s="146" t="s">
        <v>115</v>
      </c>
      <c r="AG10" s="146" t="s">
        <v>155</v>
      </c>
    </row>
    <row r="11" spans="1:43" ht="46.15" customHeight="1">
      <c r="A11" s="71">
        <f t="shared" si="8"/>
        <v>45874</v>
      </c>
      <c r="B11" s="84" t="s">
        <v>32</v>
      </c>
      <c r="C11" s="72" t="s">
        <v>3</v>
      </c>
      <c r="D11" s="87" t="s">
        <v>32</v>
      </c>
      <c r="E11" s="73" t="str">
        <f>IFERROR(HOUR(R11),"")</f>
        <v/>
      </c>
      <c r="F11" s="74" t="s">
        <v>30</v>
      </c>
      <c r="G11" s="75" t="str">
        <f>IFERROR(MINUTE(R11),"")</f>
        <v/>
      </c>
      <c r="H11" s="120" t="s">
        <v>31</v>
      </c>
      <c r="I11" s="122" t="str">
        <f t="shared" si="9"/>
        <v/>
      </c>
      <c r="J11" s="125"/>
      <c r="K11" s="76" t="str">
        <f t="shared" si="10"/>
        <v/>
      </c>
      <c r="L11" s="141" t="s">
        <v>0</v>
      </c>
      <c r="M11" s="144"/>
      <c r="N11" s="145"/>
      <c r="O11" s="90"/>
      <c r="P11" s="60" t="str">
        <f t="shared" si="0"/>
        <v/>
      </c>
      <c r="Q11" s="60" t="str">
        <f t="shared" si="1"/>
        <v/>
      </c>
      <c r="R11" s="61" t="str">
        <f t="shared" si="2"/>
        <v/>
      </c>
      <c r="S11" s="62" t="str">
        <f t="shared" si="3"/>
        <v/>
      </c>
      <c r="T11" s="62" t="str">
        <f t="shared" si="4"/>
        <v/>
      </c>
      <c r="U11" s="62" t="str">
        <f t="shared" si="5"/>
        <v/>
      </c>
      <c r="V11" s="62" t="str">
        <f t="shared" si="6"/>
        <v/>
      </c>
      <c r="W11" s="62" t="str">
        <f t="shared" si="7"/>
        <v/>
      </c>
      <c r="X11" s="62" t="str">
        <f t="shared" si="11"/>
        <v/>
      </c>
      <c r="Y11" s="47"/>
      <c r="Z11" s="71">
        <f t="shared" si="12"/>
        <v>45874</v>
      </c>
      <c r="AB11" s="41"/>
      <c r="AF11" s="119" t="str">
        <f>初期条件設定表!U5</f>
        <v>　</v>
      </c>
      <c r="AG11" s="147" t="str">
        <f>初期条件設定表!V5</f>
        <v>　</v>
      </c>
    </row>
    <row r="12" spans="1:43" ht="46.15" customHeight="1">
      <c r="A12" s="71">
        <f t="shared" si="8"/>
        <v>45875</v>
      </c>
      <c r="B12" s="84" t="s">
        <v>32</v>
      </c>
      <c r="C12" s="72" t="s">
        <v>3</v>
      </c>
      <c r="D12" s="87" t="s">
        <v>32</v>
      </c>
      <c r="E12" s="73" t="str">
        <f>IFERROR(HOUR(R12),"")</f>
        <v/>
      </c>
      <c r="F12" s="74" t="s">
        <v>30</v>
      </c>
      <c r="G12" s="75" t="str">
        <f>IFERROR(MINUTE(R12),"")</f>
        <v/>
      </c>
      <c r="H12" s="120" t="s">
        <v>31</v>
      </c>
      <c r="I12" s="122" t="str">
        <f t="shared" si="9"/>
        <v/>
      </c>
      <c r="J12" s="125"/>
      <c r="K12" s="76" t="str">
        <f t="shared" si="10"/>
        <v/>
      </c>
      <c r="L12" s="141" t="s">
        <v>0</v>
      </c>
      <c r="M12" s="144"/>
      <c r="N12" s="145"/>
      <c r="O12" s="90"/>
      <c r="P12" s="60" t="str">
        <f t="shared" si="0"/>
        <v/>
      </c>
      <c r="Q12" s="60" t="str">
        <f t="shared" si="1"/>
        <v/>
      </c>
      <c r="R12" s="61" t="str">
        <f t="shared" si="2"/>
        <v/>
      </c>
      <c r="S12" s="62" t="str">
        <f t="shared" si="3"/>
        <v/>
      </c>
      <c r="T12" s="62" t="str">
        <f t="shared" si="4"/>
        <v/>
      </c>
      <c r="U12" s="62" t="str">
        <f t="shared" si="5"/>
        <v/>
      </c>
      <c r="V12" s="62" t="str">
        <f t="shared" si="6"/>
        <v/>
      </c>
      <c r="W12" s="62" t="str">
        <f t="shared" si="7"/>
        <v/>
      </c>
      <c r="X12" s="62" t="str">
        <f t="shared" si="11"/>
        <v/>
      </c>
      <c r="Y12" s="47"/>
      <c r="Z12" s="71">
        <f t="shared" si="12"/>
        <v>45875</v>
      </c>
      <c r="AB12" s="41"/>
      <c r="AF12" s="119" t="str">
        <f>初期条件設定表!U6</f>
        <v>設計（除ソフトウェア）</v>
      </c>
      <c r="AG12" s="148" t="str">
        <f>初期条件設定表!V6</f>
        <v>A</v>
      </c>
    </row>
    <row r="13" spans="1:43" ht="46.15" customHeight="1">
      <c r="A13" s="71">
        <f t="shared" si="8"/>
        <v>45876</v>
      </c>
      <c r="B13" s="84" t="s">
        <v>32</v>
      </c>
      <c r="C13" s="72" t="s">
        <v>3</v>
      </c>
      <c r="D13" s="87" t="s">
        <v>32</v>
      </c>
      <c r="E13" s="73" t="str">
        <f>IFERROR(HOUR(R13),"")</f>
        <v/>
      </c>
      <c r="F13" s="74" t="s">
        <v>30</v>
      </c>
      <c r="G13" s="75" t="str">
        <f>IFERROR(MINUTE(R13),"")</f>
        <v/>
      </c>
      <c r="H13" s="120" t="s">
        <v>31</v>
      </c>
      <c r="I13" s="122" t="str">
        <f t="shared" si="9"/>
        <v/>
      </c>
      <c r="J13" s="125"/>
      <c r="K13" s="76" t="str">
        <f t="shared" si="10"/>
        <v/>
      </c>
      <c r="L13" s="141" t="s">
        <v>0</v>
      </c>
      <c r="M13" s="144"/>
      <c r="N13" s="145"/>
      <c r="O13" s="90"/>
      <c r="P13" s="60" t="str">
        <f t="shared" si="0"/>
        <v/>
      </c>
      <c r="Q13" s="60" t="str">
        <f t="shared" si="1"/>
        <v/>
      </c>
      <c r="R13" s="61" t="str">
        <f t="shared" si="2"/>
        <v/>
      </c>
      <c r="S13" s="62" t="str">
        <f t="shared" si="3"/>
        <v/>
      </c>
      <c r="T13" s="62" t="str">
        <f t="shared" si="4"/>
        <v/>
      </c>
      <c r="U13" s="62" t="str">
        <f t="shared" si="5"/>
        <v/>
      </c>
      <c r="V13" s="62" t="str">
        <f t="shared" si="6"/>
        <v/>
      </c>
      <c r="W13" s="62" t="str">
        <f t="shared" si="7"/>
        <v/>
      </c>
      <c r="X13" s="62" t="str">
        <f t="shared" si="11"/>
        <v/>
      </c>
      <c r="Y13" s="62" t="str">
        <f t="shared" ref="Y13:Y35" si="13">IF(OR(DBCS($B13)="：",$B13="",DBCS($D13)="：",$D13=""),"",MAX(MIN($D13,$AH$3)-MAX($B13,$AG$3),0))</f>
        <v/>
      </c>
      <c r="Z13" s="71">
        <f t="shared" si="12"/>
        <v>45876</v>
      </c>
      <c r="AA13" s="40" t="str">
        <f t="shared" ref="AA13:AA33" si="14">IF(OR(DBCS($B13)="：",$B13="",DBCS($D13)="：",$D13=""),"",MAX(MIN($D13,TIME(23,59,59))-MAX($B13,$AH$1),0))</f>
        <v/>
      </c>
      <c r="AB13" s="41"/>
      <c r="AF13" s="119" t="str">
        <f>初期条件設定表!U7</f>
        <v>要件定義</v>
      </c>
      <c r="AG13" s="148" t="str">
        <f>初期条件設定表!V7</f>
        <v>B</v>
      </c>
    </row>
    <row r="14" spans="1:43" ht="46.15" customHeight="1">
      <c r="A14" s="71">
        <f t="shared" si="8"/>
        <v>45877</v>
      </c>
      <c r="B14" s="84" t="s">
        <v>32</v>
      </c>
      <c r="C14" s="72" t="s">
        <v>3</v>
      </c>
      <c r="D14" s="87" t="s">
        <v>32</v>
      </c>
      <c r="E14" s="73" t="str">
        <f t="shared" ref="E14:E35" si="15">IFERROR(HOUR(R14),"")</f>
        <v/>
      </c>
      <c r="F14" s="74" t="s">
        <v>30</v>
      </c>
      <c r="G14" s="75" t="str">
        <f t="shared" ref="G14:G35" si="16">IFERROR(MINUTE(R14),"")</f>
        <v/>
      </c>
      <c r="H14" s="120" t="s">
        <v>31</v>
      </c>
      <c r="I14" s="122" t="str">
        <f t="shared" si="9"/>
        <v/>
      </c>
      <c r="J14" s="125"/>
      <c r="K14" s="76" t="str">
        <f t="shared" si="10"/>
        <v/>
      </c>
      <c r="L14" s="141" t="s">
        <v>0</v>
      </c>
      <c r="M14" s="144"/>
      <c r="N14" s="145"/>
      <c r="O14" s="90"/>
      <c r="P14" s="60" t="str">
        <f t="shared" si="0"/>
        <v/>
      </c>
      <c r="Q14" s="60" t="str">
        <f t="shared" si="1"/>
        <v/>
      </c>
      <c r="R14" s="61" t="str">
        <f t="shared" si="2"/>
        <v/>
      </c>
      <c r="S14" s="62" t="str">
        <f t="shared" si="3"/>
        <v/>
      </c>
      <c r="T14" s="62" t="str">
        <f t="shared" si="4"/>
        <v/>
      </c>
      <c r="U14" s="62" t="str">
        <f t="shared" si="5"/>
        <v/>
      </c>
      <c r="V14" s="62" t="str">
        <f t="shared" si="6"/>
        <v/>
      </c>
      <c r="W14" s="62" t="str">
        <f t="shared" si="7"/>
        <v/>
      </c>
      <c r="X14" s="62" t="str">
        <f t="shared" si="11"/>
        <v/>
      </c>
      <c r="Y14" s="62" t="str">
        <f t="shared" si="13"/>
        <v/>
      </c>
      <c r="Z14" s="71">
        <f t="shared" si="12"/>
        <v>45877</v>
      </c>
      <c r="AA14" s="40" t="str">
        <f t="shared" si="14"/>
        <v/>
      </c>
      <c r="AB14" s="41"/>
      <c r="AF14" s="119" t="str">
        <f>初期条件設定表!U8</f>
        <v>システム要件定義</v>
      </c>
      <c r="AG14" s="148" t="str">
        <f>初期条件設定表!V8</f>
        <v>C</v>
      </c>
    </row>
    <row r="15" spans="1:43" ht="46.15" customHeight="1">
      <c r="A15" s="71">
        <f t="shared" si="8"/>
        <v>45880</v>
      </c>
      <c r="B15" s="84" t="s">
        <v>32</v>
      </c>
      <c r="C15" s="72" t="s">
        <v>3</v>
      </c>
      <c r="D15" s="87" t="s">
        <v>32</v>
      </c>
      <c r="E15" s="73" t="str">
        <f t="shared" si="15"/>
        <v/>
      </c>
      <c r="F15" s="74" t="s">
        <v>30</v>
      </c>
      <c r="G15" s="75" t="str">
        <f t="shared" si="16"/>
        <v/>
      </c>
      <c r="H15" s="120" t="s">
        <v>31</v>
      </c>
      <c r="I15" s="122" t="str">
        <f t="shared" si="9"/>
        <v/>
      </c>
      <c r="J15" s="125"/>
      <c r="K15" s="76" t="str">
        <f t="shared" si="10"/>
        <v/>
      </c>
      <c r="L15" s="141" t="s">
        <v>0</v>
      </c>
      <c r="M15" s="144"/>
      <c r="N15" s="145"/>
      <c r="O15" s="90"/>
      <c r="P15" s="60" t="str">
        <f t="shared" si="0"/>
        <v/>
      </c>
      <c r="Q15" s="60" t="str">
        <f t="shared" si="1"/>
        <v/>
      </c>
      <c r="R15" s="61" t="str">
        <f t="shared" si="2"/>
        <v/>
      </c>
      <c r="S15" s="62" t="str">
        <f t="shared" si="3"/>
        <v/>
      </c>
      <c r="T15" s="62" t="str">
        <f t="shared" si="4"/>
        <v/>
      </c>
      <c r="U15" s="62" t="str">
        <f t="shared" si="5"/>
        <v/>
      </c>
      <c r="V15" s="62" t="str">
        <f t="shared" si="6"/>
        <v/>
      </c>
      <c r="W15" s="62" t="str">
        <f t="shared" si="7"/>
        <v/>
      </c>
      <c r="X15" s="62" t="str">
        <f t="shared" si="11"/>
        <v/>
      </c>
      <c r="Y15" s="62" t="str">
        <f t="shared" si="13"/>
        <v/>
      </c>
      <c r="Z15" s="71">
        <f t="shared" si="12"/>
        <v>45880</v>
      </c>
      <c r="AA15" s="40" t="str">
        <f t="shared" si="14"/>
        <v/>
      </c>
      <c r="AB15" s="41"/>
      <c r="AF15" s="119" t="str">
        <f>初期条件設定表!U9</f>
        <v>システム方式設計</v>
      </c>
      <c r="AG15" s="148" t="str">
        <f>初期条件設定表!V9</f>
        <v>D</v>
      </c>
    </row>
    <row r="16" spans="1:43" ht="46.15" customHeight="1">
      <c r="A16" s="71">
        <f t="shared" si="8"/>
        <v>45881</v>
      </c>
      <c r="B16" s="84" t="s">
        <v>32</v>
      </c>
      <c r="C16" s="72" t="s">
        <v>3</v>
      </c>
      <c r="D16" s="87" t="s">
        <v>32</v>
      </c>
      <c r="E16" s="73" t="str">
        <f t="shared" si="15"/>
        <v/>
      </c>
      <c r="F16" s="74" t="s">
        <v>30</v>
      </c>
      <c r="G16" s="75" t="str">
        <f t="shared" si="16"/>
        <v/>
      </c>
      <c r="H16" s="120" t="s">
        <v>31</v>
      </c>
      <c r="I16" s="122" t="str">
        <f t="shared" si="9"/>
        <v/>
      </c>
      <c r="J16" s="125"/>
      <c r="K16" s="76" t="str">
        <f t="shared" si="10"/>
        <v/>
      </c>
      <c r="L16" s="141" t="s">
        <v>0</v>
      </c>
      <c r="M16" s="144"/>
      <c r="N16" s="145"/>
      <c r="O16" s="90"/>
      <c r="P16" s="60" t="str">
        <f t="shared" si="0"/>
        <v/>
      </c>
      <c r="Q16" s="60" t="str">
        <f t="shared" si="1"/>
        <v/>
      </c>
      <c r="R16" s="61" t="str">
        <f t="shared" si="2"/>
        <v/>
      </c>
      <c r="S16" s="62" t="str">
        <f t="shared" si="3"/>
        <v/>
      </c>
      <c r="T16" s="62" t="str">
        <f t="shared" si="4"/>
        <v/>
      </c>
      <c r="U16" s="62" t="str">
        <f t="shared" si="5"/>
        <v/>
      </c>
      <c r="V16" s="62" t="str">
        <f t="shared" si="6"/>
        <v/>
      </c>
      <c r="W16" s="62" t="str">
        <f t="shared" si="7"/>
        <v/>
      </c>
      <c r="X16" s="62" t="str">
        <f t="shared" si="11"/>
        <v/>
      </c>
      <c r="Y16" s="62" t="str">
        <f t="shared" si="13"/>
        <v/>
      </c>
      <c r="Z16" s="71">
        <f t="shared" si="12"/>
        <v>45881</v>
      </c>
      <c r="AA16" s="40" t="str">
        <f t="shared" si="14"/>
        <v/>
      </c>
      <c r="AB16" s="41"/>
      <c r="AF16" s="119" t="str">
        <f>初期条件設定表!U10</f>
        <v>ソフトウエア設計</v>
      </c>
      <c r="AG16" s="148" t="str">
        <f>初期条件設定表!V10</f>
        <v>E</v>
      </c>
    </row>
    <row r="17" spans="1:33" ht="46.15" customHeight="1">
      <c r="A17" s="71">
        <f t="shared" si="8"/>
        <v>45882</v>
      </c>
      <c r="B17" s="84" t="s">
        <v>32</v>
      </c>
      <c r="C17" s="72" t="s">
        <v>3</v>
      </c>
      <c r="D17" s="87" t="s">
        <v>32</v>
      </c>
      <c r="E17" s="73" t="str">
        <f t="shared" si="15"/>
        <v/>
      </c>
      <c r="F17" s="74" t="s">
        <v>30</v>
      </c>
      <c r="G17" s="75" t="str">
        <f t="shared" si="16"/>
        <v/>
      </c>
      <c r="H17" s="120" t="s">
        <v>31</v>
      </c>
      <c r="I17" s="122" t="str">
        <f t="shared" si="9"/>
        <v/>
      </c>
      <c r="J17" s="125"/>
      <c r="K17" s="76" t="str">
        <f t="shared" si="10"/>
        <v/>
      </c>
      <c r="L17" s="141" t="s">
        <v>0</v>
      </c>
      <c r="M17" s="144"/>
      <c r="N17" s="145"/>
      <c r="O17" s="90"/>
      <c r="P17" s="60" t="str">
        <f t="shared" si="0"/>
        <v/>
      </c>
      <c r="Q17" s="60" t="str">
        <f t="shared" si="1"/>
        <v/>
      </c>
      <c r="R17" s="61" t="str">
        <f t="shared" si="2"/>
        <v/>
      </c>
      <c r="S17" s="62" t="str">
        <f t="shared" si="3"/>
        <v/>
      </c>
      <c r="T17" s="62" t="str">
        <f t="shared" si="4"/>
        <v/>
      </c>
      <c r="U17" s="62" t="str">
        <f t="shared" si="5"/>
        <v/>
      </c>
      <c r="V17" s="62" t="str">
        <f t="shared" si="6"/>
        <v/>
      </c>
      <c r="W17" s="62" t="str">
        <f t="shared" si="7"/>
        <v/>
      </c>
      <c r="X17" s="62" t="str">
        <f t="shared" si="11"/>
        <v/>
      </c>
      <c r="Y17" s="62" t="str">
        <f t="shared" si="13"/>
        <v/>
      </c>
      <c r="Z17" s="71">
        <f t="shared" si="12"/>
        <v>45882</v>
      </c>
      <c r="AA17" s="40" t="str">
        <f t="shared" si="14"/>
        <v/>
      </c>
      <c r="AB17" s="41"/>
      <c r="AF17" s="119" t="str">
        <f>初期条件設定表!U11</f>
        <v>プログラミング</v>
      </c>
      <c r="AG17" s="148" t="str">
        <f>初期条件設定表!V11</f>
        <v>F</v>
      </c>
    </row>
    <row r="18" spans="1:33" ht="46.15" customHeight="1">
      <c r="A18" s="71">
        <f t="shared" si="8"/>
        <v>45883</v>
      </c>
      <c r="B18" s="84" t="s">
        <v>32</v>
      </c>
      <c r="C18" s="72" t="s">
        <v>3</v>
      </c>
      <c r="D18" s="87" t="s">
        <v>32</v>
      </c>
      <c r="E18" s="73" t="str">
        <f t="shared" si="15"/>
        <v/>
      </c>
      <c r="F18" s="74" t="s">
        <v>30</v>
      </c>
      <c r="G18" s="75" t="str">
        <f t="shared" si="16"/>
        <v/>
      </c>
      <c r="H18" s="120" t="s">
        <v>31</v>
      </c>
      <c r="I18" s="122" t="str">
        <f t="shared" si="9"/>
        <v/>
      </c>
      <c r="J18" s="125"/>
      <c r="K18" s="76" t="str">
        <f t="shared" si="10"/>
        <v/>
      </c>
      <c r="L18" s="141" t="s">
        <v>0</v>
      </c>
      <c r="M18" s="144"/>
      <c r="N18" s="145"/>
      <c r="O18" s="90"/>
      <c r="P18" s="60" t="str">
        <f t="shared" si="0"/>
        <v/>
      </c>
      <c r="Q18" s="60" t="str">
        <f t="shared" si="1"/>
        <v/>
      </c>
      <c r="R18" s="61" t="str">
        <f t="shared" si="2"/>
        <v/>
      </c>
      <c r="S18" s="62" t="str">
        <f t="shared" si="3"/>
        <v/>
      </c>
      <c r="T18" s="62" t="str">
        <f t="shared" si="4"/>
        <v/>
      </c>
      <c r="U18" s="62" t="str">
        <f t="shared" si="5"/>
        <v/>
      </c>
      <c r="V18" s="62" t="str">
        <f t="shared" si="6"/>
        <v/>
      </c>
      <c r="W18" s="62" t="str">
        <f t="shared" si="7"/>
        <v/>
      </c>
      <c r="X18" s="62" t="str">
        <f t="shared" si="11"/>
        <v/>
      </c>
      <c r="Y18" s="62" t="str">
        <f t="shared" si="13"/>
        <v/>
      </c>
      <c r="Z18" s="71">
        <f t="shared" si="12"/>
        <v>45883</v>
      </c>
      <c r="AA18" s="40" t="str">
        <f t="shared" si="14"/>
        <v/>
      </c>
      <c r="AB18" s="41"/>
      <c r="AF18" s="119" t="str">
        <f>初期条件設定表!U12</f>
        <v>ソフトウエアテスト</v>
      </c>
      <c r="AG18" s="148" t="str">
        <f>初期条件設定表!V12</f>
        <v>G</v>
      </c>
    </row>
    <row r="19" spans="1:33" ht="46.15" customHeight="1">
      <c r="A19" s="71">
        <f t="shared" si="8"/>
        <v>45884</v>
      </c>
      <c r="B19" s="84" t="s">
        <v>32</v>
      </c>
      <c r="C19" s="72" t="s">
        <v>3</v>
      </c>
      <c r="D19" s="87" t="s">
        <v>32</v>
      </c>
      <c r="E19" s="73" t="str">
        <f t="shared" si="15"/>
        <v/>
      </c>
      <c r="F19" s="74" t="s">
        <v>30</v>
      </c>
      <c r="G19" s="75" t="str">
        <f t="shared" si="16"/>
        <v/>
      </c>
      <c r="H19" s="120" t="s">
        <v>31</v>
      </c>
      <c r="I19" s="122" t="str">
        <f t="shared" si="9"/>
        <v/>
      </c>
      <c r="J19" s="125"/>
      <c r="K19" s="76" t="str">
        <f t="shared" si="10"/>
        <v/>
      </c>
      <c r="L19" s="141" t="s">
        <v>0</v>
      </c>
      <c r="M19" s="144"/>
      <c r="N19" s="145"/>
      <c r="O19" s="90"/>
      <c r="P19" s="60" t="str">
        <f t="shared" si="0"/>
        <v/>
      </c>
      <c r="Q19" s="60" t="str">
        <f t="shared" si="1"/>
        <v/>
      </c>
      <c r="R19" s="61" t="str">
        <f t="shared" si="2"/>
        <v/>
      </c>
      <c r="S19" s="62" t="str">
        <f t="shared" si="3"/>
        <v/>
      </c>
      <c r="T19" s="62" t="str">
        <f t="shared" si="4"/>
        <v/>
      </c>
      <c r="U19" s="62" t="str">
        <f t="shared" si="5"/>
        <v/>
      </c>
      <c r="V19" s="62" t="str">
        <f t="shared" si="6"/>
        <v/>
      </c>
      <c r="W19" s="62" t="str">
        <f t="shared" si="7"/>
        <v/>
      </c>
      <c r="X19" s="62" t="str">
        <f t="shared" si="11"/>
        <v/>
      </c>
      <c r="Y19" s="62" t="str">
        <f t="shared" si="13"/>
        <v/>
      </c>
      <c r="Z19" s="71">
        <f t="shared" si="12"/>
        <v>45884</v>
      </c>
      <c r="AA19" s="40" t="str">
        <f t="shared" si="14"/>
        <v/>
      </c>
      <c r="AB19" s="41"/>
      <c r="AF19" s="119" t="str">
        <f>初期条件設定表!U13</f>
        <v>システム結合</v>
      </c>
      <c r="AG19" s="148" t="str">
        <f>初期条件設定表!V13</f>
        <v>H</v>
      </c>
    </row>
    <row r="20" spans="1:33" ht="46.15" customHeight="1">
      <c r="A20" s="71">
        <f t="shared" si="8"/>
        <v>45887</v>
      </c>
      <c r="B20" s="84" t="s">
        <v>32</v>
      </c>
      <c r="C20" s="72" t="s">
        <v>3</v>
      </c>
      <c r="D20" s="87" t="s">
        <v>32</v>
      </c>
      <c r="E20" s="73" t="str">
        <f t="shared" si="15"/>
        <v/>
      </c>
      <c r="F20" s="74" t="s">
        <v>30</v>
      </c>
      <c r="G20" s="75" t="str">
        <f t="shared" si="16"/>
        <v/>
      </c>
      <c r="H20" s="120" t="s">
        <v>31</v>
      </c>
      <c r="I20" s="122" t="str">
        <f t="shared" si="9"/>
        <v/>
      </c>
      <c r="J20" s="125"/>
      <c r="K20" s="76" t="str">
        <f t="shared" si="10"/>
        <v/>
      </c>
      <c r="L20" s="141" t="s">
        <v>0</v>
      </c>
      <c r="M20" s="144"/>
      <c r="N20" s="145"/>
      <c r="O20" s="90"/>
      <c r="P20" s="60" t="str">
        <f t="shared" si="0"/>
        <v/>
      </c>
      <c r="Q20" s="60" t="str">
        <f t="shared" si="1"/>
        <v/>
      </c>
      <c r="R20" s="61" t="str">
        <f t="shared" si="2"/>
        <v/>
      </c>
      <c r="S20" s="62" t="str">
        <f t="shared" si="3"/>
        <v/>
      </c>
      <c r="T20" s="62" t="str">
        <f t="shared" si="4"/>
        <v/>
      </c>
      <c r="U20" s="62" t="str">
        <f t="shared" si="5"/>
        <v/>
      </c>
      <c r="V20" s="62" t="str">
        <f t="shared" si="6"/>
        <v/>
      </c>
      <c r="W20" s="62" t="str">
        <f t="shared" si="7"/>
        <v/>
      </c>
      <c r="X20" s="62" t="str">
        <f t="shared" si="11"/>
        <v/>
      </c>
      <c r="Y20" s="62" t="str">
        <f t="shared" si="13"/>
        <v/>
      </c>
      <c r="Z20" s="71">
        <f t="shared" si="12"/>
        <v>45887</v>
      </c>
      <c r="AA20" s="40" t="str">
        <f t="shared" si="14"/>
        <v/>
      </c>
      <c r="AB20" s="41"/>
      <c r="AF20" s="119" t="str">
        <f>初期条件設定表!U14</f>
        <v>システムテスト</v>
      </c>
      <c r="AG20" s="148" t="str">
        <f>初期条件設定表!V14</f>
        <v>I</v>
      </c>
    </row>
    <row r="21" spans="1:33" ht="46.15" customHeight="1">
      <c r="A21" s="71">
        <f t="shared" si="8"/>
        <v>45888</v>
      </c>
      <c r="B21" s="84" t="s">
        <v>32</v>
      </c>
      <c r="C21" s="72" t="s">
        <v>3</v>
      </c>
      <c r="D21" s="87" t="s">
        <v>32</v>
      </c>
      <c r="E21" s="73" t="str">
        <f t="shared" si="15"/>
        <v/>
      </c>
      <c r="F21" s="74" t="s">
        <v>30</v>
      </c>
      <c r="G21" s="75" t="str">
        <f t="shared" si="16"/>
        <v/>
      </c>
      <c r="H21" s="120" t="s">
        <v>31</v>
      </c>
      <c r="I21" s="122" t="str">
        <f t="shared" si="9"/>
        <v/>
      </c>
      <c r="J21" s="125"/>
      <c r="K21" s="76" t="str">
        <f t="shared" si="10"/>
        <v/>
      </c>
      <c r="L21" s="141" t="s">
        <v>0</v>
      </c>
      <c r="M21" s="144"/>
      <c r="N21" s="145"/>
      <c r="O21" s="90"/>
      <c r="P21" s="60" t="str">
        <f t="shared" si="0"/>
        <v/>
      </c>
      <c r="Q21" s="60" t="str">
        <f t="shared" si="1"/>
        <v/>
      </c>
      <c r="R21" s="61" t="str">
        <f t="shared" si="2"/>
        <v/>
      </c>
      <c r="S21" s="62" t="str">
        <f t="shared" si="3"/>
        <v/>
      </c>
      <c r="T21" s="62" t="str">
        <f t="shared" si="4"/>
        <v/>
      </c>
      <c r="U21" s="62" t="str">
        <f t="shared" si="5"/>
        <v/>
      </c>
      <c r="V21" s="62" t="str">
        <f t="shared" si="6"/>
        <v/>
      </c>
      <c r="W21" s="62" t="str">
        <f t="shared" si="7"/>
        <v/>
      </c>
      <c r="X21" s="62" t="str">
        <f t="shared" si="11"/>
        <v/>
      </c>
      <c r="Y21" s="62" t="str">
        <f t="shared" si="13"/>
        <v/>
      </c>
      <c r="Z21" s="71">
        <f t="shared" si="12"/>
        <v>45888</v>
      </c>
      <c r="AA21" s="40" t="str">
        <f t="shared" si="14"/>
        <v/>
      </c>
      <c r="AB21" s="41"/>
      <c r="AF21" s="119" t="str">
        <f>初期条件設定表!U15</f>
        <v>運用テスト</v>
      </c>
      <c r="AG21" s="148" t="str">
        <f>初期条件設定表!V15</f>
        <v>J</v>
      </c>
    </row>
    <row r="22" spans="1:33" ht="46.15" customHeight="1">
      <c r="A22" s="71">
        <f t="shared" si="8"/>
        <v>45889</v>
      </c>
      <c r="B22" s="84" t="s">
        <v>32</v>
      </c>
      <c r="C22" s="72" t="s">
        <v>3</v>
      </c>
      <c r="D22" s="87" t="s">
        <v>32</v>
      </c>
      <c r="E22" s="73" t="str">
        <f t="shared" si="15"/>
        <v/>
      </c>
      <c r="F22" s="74" t="s">
        <v>30</v>
      </c>
      <c r="G22" s="75" t="str">
        <f t="shared" si="16"/>
        <v/>
      </c>
      <c r="H22" s="120" t="s">
        <v>31</v>
      </c>
      <c r="I22" s="122" t="str">
        <f t="shared" si="9"/>
        <v/>
      </c>
      <c r="J22" s="125"/>
      <c r="K22" s="76" t="str">
        <f t="shared" si="10"/>
        <v/>
      </c>
      <c r="L22" s="141" t="s">
        <v>0</v>
      </c>
      <c r="M22" s="144"/>
      <c r="N22" s="145"/>
      <c r="O22" s="90"/>
      <c r="P22" s="60" t="str">
        <f t="shared" si="0"/>
        <v/>
      </c>
      <c r="Q22" s="60" t="str">
        <f t="shared" si="1"/>
        <v/>
      </c>
      <c r="R22" s="61" t="str">
        <f t="shared" si="2"/>
        <v/>
      </c>
      <c r="S22" s="62" t="str">
        <f t="shared" si="3"/>
        <v/>
      </c>
      <c r="T22" s="62" t="str">
        <f t="shared" si="4"/>
        <v/>
      </c>
      <c r="U22" s="62" t="str">
        <f t="shared" si="5"/>
        <v/>
      </c>
      <c r="V22" s="62" t="str">
        <f t="shared" si="6"/>
        <v/>
      </c>
      <c r="W22" s="62" t="str">
        <f t="shared" si="7"/>
        <v/>
      </c>
      <c r="X22" s="62" t="str">
        <f t="shared" si="11"/>
        <v/>
      </c>
      <c r="Y22" s="62" t="str">
        <f t="shared" si="13"/>
        <v/>
      </c>
      <c r="Z22" s="71">
        <f t="shared" si="12"/>
        <v>45889</v>
      </c>
      <c r="AA22" s="40" t="str">
        <f t="shared" si="14"/>
        <v/>
      </c>
      <c r="AB22" s="41"/>
      <c r="AF22" s="119" t="str">
        <f>初期条件設定表!U16</f>
        <v xml:space="preserve"> </v>
      </c>
      <c r="AG22" s="148" t="str">
        <f>初期条件設定表!V16</f>
        <v>K</v>
      </c>
    </row>
    <row r="23" spans="1:33" ht="46.15" customHeight="1">
      <c r="A23" s="71">
        <f t="shared" si="8"/>
        <v>45890</v>
      </c>
      <c r="B23" s="84" t="s">
        <v>32</v>
      </c>
      <c r="C23" s="72" t="s">
        <v>3</v>
      </c>
      <c r="D23" s="87" t="s">
        <v>32</v>
      </c>
      <c r="E23" s="73" t="str">
        <f t="shared" si="15"/>
        <v/>
      </c>
      <c r="F23" s="74" t="s">
        <v>30</v>
      </c>
      <c r="G23" s="75" t="str">
        <f t="shared" si="16"/>
        <v/>
      </c>
      <c r="H23" s="120" t="s">
        <v>31</v>
      </c>
      <c r="I23" s="122" t="str">
        <f t="shared" si="9"/>
        <v/>
      </c>
      <c r="J23" s="125"/>
      <c r="K23" s="76" t="str">
        <f t="shared" si="10"/>
        <v/>
      </c>
      <c r="L23" s="141" t="s">
        <v>0</v>
      </c>
      <c r="M23" s="144"/>
      <c r="N23" s="145"/>
      <c r="O23" s="90"/>
      <c r="P23" s="60" t="str">
        <f t="shared" si="0"/>
        <v/>
      </c>
      <c r="Q23" s="60" t="str">
        <f t="shared" si="1"/>
        <v/>
      </c>
      <c r="R23" s="61" t="str">
        <f t="shared" si="2"/>
        <v/>
      </c>
      <c r="S23" s="62" t="str">
        <f t="shared" si="3"/>
        <v/>
      </c>
      <c r="T23" s="62" t="str">
        <f t="shared" si="4"/>
        <v/>
      </c>
      <c r="U23" s="62" t="str">
        <f t="shared" si="5"/>
        <v/>
      </c>
      <c r="V23" s="62" t="str">
        <f t="shared" si="6"/>
        <v/>
      </c>
      <c r="W23" s="62" t="str">
        <f t="shared" si="7"/>
        <v/>
      </c>
      <c r="X23" s="62" t="str">
        <f t="shared" si="11"/>
        <v/>
      </c>
      <c r="Y23" s="62" t="str">
        <f t="shared" si="13"/>
        <v/>
      </c>
      <c r="Z23" s="71">
        <f t="shared" si="12"/>
        <v>45890</v>
      </c>
      <c r="AA23" s="40" t="str">
        <f t="shared" si="14"/>
        <v/>
      </c>
      <c r="AB23" s="41"/>
      <c r="AF23" s="119" t="str">
        <f>初期条件設定表!U17</f>
        <v xml:space="preserve"> </v>
      </c>
      <c r="AG23" s="148" t="str">
        <f>初期条件設定表!V17</f>
        <v>L</v>
      </c>
    </row>
    <row r="24" spans="1:33" ht="46.15" customHeight="1">
      <c r="A24" s="71">
        <f t="shared" si="8"/>
        <v>45891</v>
      </c>
      <c r="B24" s="84" t="s">
        <v>32</v>
      </c>
      <c r="C24" s="72" t="s">
        <v>3</v>
      </c>
      <c r="D24" s="87" t="s">
        <v>32</v>
      </c>
      <c r="E24" s="73" t="str">
        <f t="shared" si="15"/>
        <v/>
      </c>
      <c r="F24" s="74" t="s">
        <v>30</v>
      </c>
      <c r="G24" s="75" t="str">
        <f t="shared" si="16"/>
        <v/>
      </c>
      <c r="H24" s="120" t="s">
        <v>31</v>
      </c>
      <c r="I24" s="122" t="str">
        <f t="shared" si="9"/>
        <v/>
      </c>
      <c r="J24" s="125"/>
      <c r="K24" s="76" t="str">
        <f t="shared" si="10"/>
        <v/>
      </c>
      <c r="L24" s="141" t="s">
        <v>0</v>
      </c>
      <c r="M24" s="144"/>
      <c r="N24" s="145"/>
      <c r="O24" s="90"/>
      <c r="P24" s="60" t="str">
        <f t="shared" si="0"/>
        <v/>
      </c>
      <c r="Q24" s="60" t="str">
        <f t="shared" si="1"/>
        <v/>
      </c>
      <c r="R24" s="61" t="str">
        <f t="shared" si="2"/>
        <v/>
      </c>
      <c r="S24" s="62" t="str">
        <f t="shared" si="3"/>
        <v/>
      </c>
      <c r="T24" s="62" t="str">
        <f t="shared" si="4"/>
        <v/>
      </c>
      <c r="U24" s="62" t="str">
        <f t="shared" si="5"/>
        <v/>
      </c>
      <c r="V24" s="62" t="str">
        <f t="shared" si="6"/>
        <v/>
      </c>
      <c r="W24" s="62" t="str">
        <f t="shared" si="7"/>
        <v/>
      </c>
      <c r="X24" s="62" t="str">
        <f t="shared" si="11"/>
        <v/>
      </c>
      <c r="Y24" s="62" t="str">
        <f t="shared" si="13"/>
        <v/>
      </c>
      <c r="Z24" s="71">
        <f t="shared" si="12"/>
        <v>45891</v>
      </c>
      <c r="AA24" s="40" t="str">
        <f t="shared" si="14"/>
        <v/>
      </c>
      <c r="AB24" s="41"/>
      <c r="AF24" s="119" t="str">
        <f>初期条件設定表!U18</f>
        <v xml:space="preserve"> </v>
      </c>
      <c r="AG24" s="148" t="str">
        <f>初期条件設定表!V18</f>
        <v>M</v>
      </c>
    </row>
    <row r="25" spans="1:33" ht="46.15" customHeight="1">
      <c r="A25" s="71">
        <f t="shared" si="8"/>
        <v>45894</v>
      </c>
      <c r="B25" s="84" t="s">
        <v>32</v>
      </c>
      <c r="C25" s="72" t="s">
        <v>3</v>
      </c>
      <c r="D25" s="87" t="s">
        <v>32</v>
      </c>
      <c r="E25" s="73" t="str">
        <f t="shared" si="15"/>
        <v/>
      </c>
      <c r="F25" s="74" t="s">
        <v>30</v>
      </c>
      <c r="G25" s="75" t="str">
        <f t="shared" si="16"/>
        <v/>
      </c>
      <c r="H25" s="120" t="s">
        <v>31</v>
      </c>
      <c r="I25" s="122" t="str">
        <f t="shared" si="9"/>
        <v/>
      </c>
      <c r="J25" s="125"/>
      <c r="K25" s="76" t="str">
        <f t="shared" si="10"/>
        <v/>
      </c>
      <c r="L25" s="141" t="s">
        <v>0</v>
      </c>
      <c r="M25" s="144"/>
      <c r="N25" s="145"/>
      <c r="O25" s="90"/>
      <c r="P25" s="60" t="str">
        <f t="shared" si="0"/>
        <v/>
      </c>
      <c r="Q25" s="60" t="str">
        <f t="shared" si="1"/>
        <v/>
      </c>
      <c r="R25" s="61" t="str">
        <f t="shared" si="2"/>
        <v/>
      </c>
      <c r="S25" s="62" t="str">
        <f t="shared" si="3"/>
        <v/>
      </c>
      <c r="T25" s="62" t="str">
        <f t="shared" si="4"/>
        <v/>
      </c>
      <c r="U25" s="62" t="str">
        <f t="shared" si="5"/>
        <v/>
      </c>
      <c r="V25" s="62" t="str">
        <f t="shared" si="6"/>
        <v/>
      </c>
      <c r="W25" s="62" t="str">
        <f t="shared" si="7"/>
        <v/>
      </c>
      <c r="X25" s="62" t="str">
        <f t="shared" si="11"/>
        <v/>
      </c>
      <c r="Y25" s="62" t="str">
        <f t="shared" si="13"/>
        <v/>
      </c>
      <c r="Z25" s="71">
        <f t="shared" si="12"/>
        <v>45894</v>
      </c>
      <c r="AA25" s="40" t="str">
        <f t="shared" si="14"/>
        <v/>
      </c>
      <c r="AB25" s="41"/>
      <c r="AF25" s="119" t="str">
        <f>初期条件設定表!U19</f>
        <v xml:space="preserve"> </v>
      </c>
      <c r="AG25" s="148" t="str">
        <f>初期条件設定表!V19</f>
        <v>N</v>
      </c>
    </row>
    <row r="26" spans="1:33" ht="46.15" customHeight="1">
      <c r="A26" s="71">
        <f t="shared" si="8"/>
        <v>45895</v>
      </c>
      <c r="B26" s="84" t="s">
        <v>32</v>
      </c>
      <c r="C26" s="72" t="s">
        <v>3</v>
      </c>
      <c r="D26" s="87" t="s">
        <v>32</v>
      </c>
      <c r="E26" s="73" t="str">
        <f t="shared" si="15"/>
        <v/>
      </c>
      <c r="F26" s="74" t="s">
        <v>30</v>
      </c>
      <c r="G26" s="75" t="str">
        <f t="shared" si="16"/>
        <v/>
      </c>
      <c r="H26" s="120" t="s">
        <v>31</v>
      </c>
      <c r="I26" s="122" t="str">
        <f t="shared" si="9"/>
        <v/>
      </c>
      <c r="J26" s="125"/>
      <c r="K26" s="76" t="str">
        <f t="shared" si="10"/>
        <v/>
      </c>
      <c r="L26" s="141" t="s">
        <v>0</v>
      </c>
      <c r="M26" s="144"/>
      <c r="N26" s="145"/>
      <c r="O26" s="90"/>
      <c r="P26" s="60" t="str">
        <f t="shared" si="0"/>
        <v/>
      </c>
      <c r="Q26" s="60" t="str">
        <f t="shared" si="1"/>
        <v/>
      </c>
      <c r="R26" s="61" t="str">
        <f t="shared" si="2"/>
        <v/>
      </c>
      <c r="S26" s="62" t="str">
        <f t="shared" si="3"/>
        <v/>
      </c>
      <c r="T26" s="62" t="str">
        <f t="shared" si="4"/>
        <v/>
      </c>
      <c r="U26" s="62" t="str">
        <f t="shared" si="5"/>
        <v/>
      </c>
      <c r="V26" s="62" t="str">
        <f t="shared" si="6"/>
        <v/>
      </c>
      <c r="W26" s="62" t="str">
        <f t="shared" si="7"/>
        <v/>
      </c>
      <c r="X26" s="62" t="str">
        <f t="shared" si="11"/>
        <v/>
      </c>
      <c r="Y26" s="62" t="str">
        <f t="shared" si="13"/>
        <v/>
      </c>
      <c r="Z26" s="71">
        <f t="shared" si="12"/>
        <v>45895</v>
      </c>
      <c r="AA26" s="40" t="str">
        <f t="shared" si="14"/>
        <v/>
      </c>
      <c r="AB26" s="41"/>
      <c r="AF26" s="119" t="str">
        <f>初期条件設定表!U20</f>
        <v xml:space="preserve"> </v>
      </c>
      <c r="AG26" s="148" t="str">
        <f>初期条件設定表!V20</f>
        <v>O</v>
      </c>
    </row>
    <row r="27" spans="1:33" ht="46.15" customHeight="1">
      <c r="A27" s="71">
        <f t="shared" si="8"/>
        <v>45896</v>
      </c>
      <c r="B27" s="84" t="s">
        <v>32</v>
      </c>
      <c r="C27" s="72" t="s">
        <v>3</v>
      </c>
      <c r="D27" s="87" t="s">
        <v>32</v>
      </c>
      <c r="E27" s="73" t="str">
        <f t="shared" si="15"/>
        <v/>
      </c>
      <c r="F27" s="74" t="s">
        <v>30</v>
      </c>
      <c r="G27" s="75" t="str">
        <f t="shared" si="16"/>
        <v/>
      </c>
      <c r="H27" s="120" t="s">
        <v>31</v>
      </c>
      <c r="I27" s="122" t="str">
        <f t="shared" si="9"/>
        <v/>
      </c>
      <c r="J27" s="125"/>
      <c r="K27" s="76" t="str">
        <f t="shared" si="10"/>
        <v/>
      </c>
      <c r="L27" s="141" t="s">
        <v>0</v>
      </c>
      <c r="M27" s="144"/>
      <c r="N27" s="145"/>
      <c r="O27" s="90"/>
      <c r="P27" s="60" t="str">
        <f t="shared" si="0"/>
        <v/>
      </c>
      <c r="Q27" s="60" t="str">
        <f t="shared" si="1"/>
        <v/>
      </c>
      <c r="R27" s="61" t="str">
        <f t="shared" si="2"/>
        <v/>
      </c>
      <c r="S27" s="62" t="str">
        <f t="shared" si="3"/>
        <v/>
      </c>
      <c r="T27" s="62" t="str">
        <f t="shared" si="4"/>
        <v/>
      </c>
      <c r="U27" s="62" t="str">
        <f t="shared" si="5"/>
        <v/>
      </c>
      <c r="V27" s="62" t="str">
        <f t="shared" si="6"/>
        <v/>
      </c>
      <c r="W27" s="62" t="str">
        <f t="shared" si="7"/>
        <v/>
      </c>
      <c r="X27" s="62" t="str">
        <f t="shared" si="11"/>
        <v/>
      </c>
      <c r="Y27" s="62" t="str">
        <f t="shared" si="13"/>
        <v/>
      </c>
      <c r="Z27" s="71">
        <f t="shared" si="12"/>
        <v>45896</v>
      </c>
      <c r="AA27" s="40" t="str">
        <f t="shared" si="14"/>
        <v/>
      </c>
      <c r="AB27" s="41"/>
      <c r="AF27" s="119" t="str">
        <f>初期条件設定表!U21</f>
        <v xml:space="preserve"> </v>
      </c>
      <c r="AG27" s="148" t="str">
        <f>初期条件設定表!V21</f>
        <v>P</v>
      </c>
    </row>
    <row r="28" spans="1:33" ht="46.15" customHeight="1">
      <c r="A28" s="71">
        <f t="shared" si="8"/>
        <v>45897</v>
      </c>
      <c r="B28" s="84" t="s">
        <v>32</v>
      </c>
      <c r="C28" s="72" t="s">
        <v>3</v>
      </c>
      <c r="D28" s="87" t="s">
        <v>32</v>
      </c>
      <c r="E28" s="73" t="str">
        <f t="shared" si="15"/>
        <v/>
      </c>
      <c r="F28" s="74" t="s">
        <v>30</v>
      </c>
      <c r="G28" s="75" t="str">
        <f t="shared" si="16"/>
        <v/>
      </c>
      <c r="H28" s="120" t="s">
        <v>31</v>
      </c>
      <c r="I28" s="122" t="str">
        <f t="shared" si="9"/>
        <v/>
      </c>
      <c r="J28" s="125"/>
      <c r="K28" s="76" t="str">
        <f t="shared" si="10"/>
        <v/>
      </c>
      <c r="L28" s="141" t="s">
        <v>0</v>
      </c>
      <c r="M28" s="144"/>
      <c r="N28" s="145"/>
      <c r="O28" s="90"/>
      <c r="P28" s="60" t="str">
        <f t="shared" si="0"/>
        <v/>
      </c>
      <c r="Q28" s="60" t="str">
        <f t="shared" si="1"/>
        <v/>
      </c>
      <c r="R28" s="61" t="str">
        <f t="shared" si="2"/>
        <v/>
      </c>
      <c r="S28" s="62" t="str">
        <f t="shared" si="3"/>
        <v/>
      </c>
      <c r="T28" s="62" t="str">
        <f t="shared" si="4"/>
        <v/>
      </c>
      <c r="U28" s="62" t="str">
        <f t="shared" si="5"/>
        <v/>
      </c>
      <c r="V28" s="62" t="str">
        <f t="shared" si="6"/>
        <v/>
      </c>
      <c r="W28" s="62" t="str">
        <f t="shared" si="7"/>
        <v/>
      </c>
      <c r="X28" s="62" t="str">
        <f t="shared" si="11"/>
        <v/>
      </c>
      <c r="Y28" s="62" t="str">
        <f t="shared" si="13"/>
        <v/>
      </c>
      <c r="Z28" s="71">
        <f t="shared" si="12"/>
        <v>45897</v>
      </c>
      <c r="AA28" s="40" t="str">
        <f t="shared" si="14"/>
        <v/>
      </c>
      <c r="AB28" s="41"/>
      <c r="AF28" s="119" t="str">
        <f>初期条件設定表!U22</f>
        <v xml:space="preserve"> </v>
      </c>
      <c r="AG28" s="148" t="str">
        <f>初期条件設定表!V22</f>
        <v>Q</v>
      </c>
    </row>
    <row r="29" spans="1:33" ht="46.15" customHeight="1">
      <c r="A29" s="71">
        <f t="shared" si="8"/>
        <v>45898</v>
      </c>
      <c r="B29" s="84" t="s">
        <v>32</v>
      </c>
      <c r="C29" s="72" t="s">
        <v>3</v>
      </c>
      <c r="D29" s="87" t="s">
        <v>32</v>
      </c>
      <c r="E29" s="73" t="str">
        <f t="shared" si="15"/>
        <v/>
      </c>
      <c r="F29" s="74" t="s">
        <v>30</v>
      </c>
      <c r="G29" s="75" t="str">
        <f t="shared" si="16"/>
        <v/>
      </c>
      <c r="H29" s="120" t="s">
        <v>31</v>
      </c>
      <c r="I29" s="122" t="str">
        <f t="shared" si="9"/>
        <v/>
      </c>
      <c r="J29" s="125"/>
      <c r="K29" s="76" t="str">
        <f t="shared" si="10"/>
        <v/>
      </c>
      <c r="L29" s="141" t="s">
        <v>0</v>
      </c>
      <c r="M29" s="144"/>
      <c r="N29" s="145"/>
      <c r="O29" s="90"/>
      <c r="P29" s="60" t="str">
        <f t="shared" si="0"/>
        <v/>
      </c>
      <c r="Q29" s="60" t="str">
        <f t="shared" si="1"/>
        <v/>
      </c>
      <c r="R29" s="61" t="str">
        <f t="shared" si="2"/>
        <v/>
      </c>
      <c r="S29" s="62" t="str">
        <f t="shared" si="3"/>
        <v/>
      </c>
      <c r="T29" s="62" t="str">
        <f t="shared" si="4"/>
        <v/>
      </c>
      <c r="U29" s="62" t="str">
        <f t="shared" si="5"/>
        <v/>
      </c>
      <c r="V29" s="62" t="str">
        <f t="shared" si="6"/>
        <v/>
      </c>
      <c r="W29" s="62" t="str">
        <f t="shared" si="7"/>
        <v/>
      </c>
      <c r="X29" s="62" t="str">
        <f t="shared" si="11"/>
        <v/>
      </c>
      <c r="Y29" s="62" t="str">
        <f t="shared" si="13"/>
        <v/>
      </c>
      <c r="Z29" s="71">
        <f t="shared" si="12"/>
        <v>45898</v>
      </c>
      <c r="AA29" s="40" t="str">
        <f t="shared" si="14"/>
        <v/>
      </c>
      <c r="AB29" s="41"/>
      <c r="AF29" s="119" t="str">
        <f>初期条件設定表!U23</f>
        <v xml:space="preserve"> </v>
      </c>
      <c r="AG29" s="148" t="str">
        <f>初期条件設定表!V23</f>
        <v>R</v>
      </c>
    </row>
    <row r="30" spans="1:33" ht="46.15" customHeight="1">
      <c r="A30" s="71" t="str">
        <f t="shared" si="8"/>
        <v/>
      </c>
      <c r="B30" s="84" t="s">
        <v>32</v>
      </c>
      <c r="C30" s="72" t="s">
        <v>3</v>
      </c>
      <c r="D30" s="87" t="s">
        <v>32</v>
      </c>
      <c r="E30" s="73" t="str">
        <f t="shared" si="15"/>
        <v/>
      </c>
      <c r="F30" s="74" t="s">
        <v>30</v>
      </c>
      <c r="G30" s="75" t="str">
        <f t="shared" si="16"/>
        <v/>
      </c>
      <c r="H30" s="120" t="s">
        <v>31</v>
      </c>
      <c r="I30" s="122" t="str">
        <f t="shared" si="9"/>
        <v/>
      </c>
      <c r="J30" s="125"/>
      <c r="K30" s="76" t="str">
        <f t="shared" si="10"/>
        <v/>
      </c>
      <c r="L30" s="141" t="s">
        <v>0</v>
      </c>
      <c r="M30" s="144"/>
      <c r="N30" s="145"/>
      <c r="O30" s="90"/>
      <c r="P30" s="60" t="str">
        <f t="shared" si="0"/>
        <v/>
      </c>
      <c r="Q30" s="60" t="str">
        <f t="shared" si="1"/>
        <v/>
      </c>
      <c r="R30" s="61" t="str">
        <f t="shared" si="2"/>
        <v/>
      </c>
      <c r="S30" s="62" t="str">
        <f t="shared" si="3"/>
        <v/>
      </c>
      <c r="T30" s="62" t="str">
        <f t="shared" si="4"/>
        <v/>
      </c>
      <c r="U30" s="62" t="str">
        <f t="shared" si="5"/>
        <v/>
      </c>
      <c r="V30" s="62" t="str">
        <f t="shared" si="6"/>
        <v/>
      </c>
      <c r="W30" s="62" t="str">
        <f t="shared" si="7"/>
        <v/>
      </c>
      <c r="X30" s="62" t="str">
        <f t="shared" si="11"/>
        <v/>
      </c>
      <c r="Y30" s="62" t="str">
        <f t="shared" si="13"/>
        <v/>
      </c>
      <c r="Z30" s="71" t="str">
        <f t="shared" si="12"/>
        <v/>
      </c>
      <c r="AA30" s="40" t="str">
        <f t="shared" si="14"/>
        <v/>
      </c>
      <c r="AB30" s="41"/>
      <c r="AF30" s="119" t="str">
        <f>初期条件設定表!U24</f>
        <v xml:space="preserve"> </v>
      </c>
      <c r="AG30" s="148" t="str">
        <f>初期条件設定表!V24</f>
        <v>S</v>
      </c>
    </row>
    <row r="31" spans="1:33" ht="46.15" customHeight="1">
      <c r="A31" s="71" t="str">
        <f t="shared" si="8"/>
        <v/>
      </c>
      <c r="B31" s="85" t="s">
        <v>32</v>
      </c>
      <c r="C31" s="77" t="s">
        <v>3</v>
      </c>
      <c r="D31" s="88" t="s">
        <v>32</v>
      </c>
      <c r="E31" s="73" t="str">
        <f t="shared" si="15"/>
        <v/>
      </c>
      <c r="F31" s="74" t="s">
        <v>30</v>
      </c>
      <c r="G31" s="75" t="str">
        <f t="shared" si="16"/>
        <v/>
      </c>
      <c r="H31" s="120" t="s">
        <v>31</v>
      </c>
      <c r="I31" s="122" t="str">
        <f t="shared" si="9"/>
        <v/>
      </c>
      <c r="J31" s="125"/>
      <c r="K31" s="76" t="str">
        <f t="shared" si="10"/>
        <v/>
      </c>
      <c r="L31" s="141" t="s">
        <v>0</v>
      </c>
      <c r="M31" s="144"/>
      <c r="N31" s="145"/>
      <c r="O31" s="90"/>
      <c r="P31" s="60" t="str">
        <f t="shared" si="0"/>
        <v/>
      </c>
      <c r="Q31" s="60" t="str">
        <f t="shared" si="1"/>
        <v/>
      </c>
      <c r="R31" s="61" t="str">
        <f t="shared" si="2"/>
        <v/>
      </c>
      <c r="S31" s="62" t="str">
        <f t="shared" si="3"/>
        <v/>
      </c>
      <c r="T31" s="62" t="str">
        <f t="shared" si="4"/>
        <v/>
      </c>
      <c r="U31" s="62" t="str">
        <f t="shared" si="5"/>
        <v/>
      </c>
      <c r="V31" s="62" t="str">
        <f t="shared" si="6"/>
        <v/>
      </c>
      <c r="W31" s="62" t="str">
        <f t="shared" si="7"/>
        <v/>
      </c>
      <c r="X31" s="62" t="str">
        <f t="shared" si="11"/>
        <v/>
      </c>
      <c r="Y31" s="62" t="str">
        <f t="shared" si="13"/>
        <v/>
      </c>
      <c r="Z31" s="71" t="str">
        <f t="shared" si="12"/>
        <v/>
      </c>
      <c r="AA31" s="40" t="str">
        <f t="shared" si="14"/>
        <v/>
      </c>
      <c r="AB31" s="41"/>
      <c r="AF31" s="119" t="str">
        <f>初期条件設定表!U25</f>
        <v xml:space="preserve"> </v>
      </c>
      <c r="AG31" s="148" t="str">
        <f>初期条件設定表!V25</f>
        <v>T</v>
      </c>
    </row>
    <row r="32" spans="1:33" ht="46.15" customHeight="1" thickBot="1">
      <c r="A32" s="71" t="str">
        <f t="shared" si="8"/>
        <v/>
      </c>
      <c r="B32" s="84" t="s">
        <v>32</v>
      </c>
      <c r="C32" s="72" t="s">
        <v>3</v>
      </c>
      <c r="D32" s="87" t="s">
        <v>32</v>
      </c>
      <c r="E32" s="73" t="str">
        <f t="shared" si="15"/>
        <v/>
      </c>
      <c r="F32" s="74" t="s">
        <v>30</v>
      </c>
      <c r="G32" s="75" t="str">
        <f t="shared" si="16"/>
        <v/>
      </c>
      <c r="H32" s="120" t="s">
        <v>31</v>
      </c>
      <c r="I32" s="122" t="str">
        <f t="shared" si="9"/>
        <v/>
      </c>
      <c r="J32" s="125"/>
      <c r="K32" s="76" t="str">
        <f t="shared" si="10"/>
        <v/>
      </c>
      <c r="L32" s="141" t="s">
        <v>0</v>
      </c>
      <c r="M32" s="149"/>
      <c r="N32" s="150"/>
      <c r="O32" s="90"/>
      <c r="P32" s="60" t="str">
        <f t="shared" si="0"/>
        <v/>
      </c>
      <c r="Q32" s="60" t="str">
        <f t="shared" si="1"/>
        <v/>
      </c>
      <c r="R32" s="61" t="str">
        <f t="shared" si="2"/>
        <v/>
      </c>
      <c r="S32" s="62" t="str">
        <f t="shared" si="3"/>
        <v/>
      </c>
      <c r="T32" s="62" t="str">
        <f t="shared" si="4"/>
        <v/>
      </c>
      <c r="U32" s="62" t="str">
        <f t="shared" si="5"/>
        <v/>
      </c>
      <c r="V32" s="62" t="str">
        <f t="shared" si="6"/>
        <v/>
      </c>
      <c r="W32" s="62" t="str">
        <f t="shared" si="7"/>
        <v/>
      </c>
      <c r="X32" s="62" t="str">
        <f t="shared" si="11"/>
        <v/>
      </c>
      <c r="Y32" s="62" t="str">
        <f t="shared" si="13"/>
        <v/>
      </c>
      <c r="Z32" s="71" t="str">
        <f t="shared" si="12"/>
        <v/>
      </c>
      <c r="AA32" s="40" t="str">
        <f t="shared" si="14"/>
        <v/>
      </c>
      <c r="AB32" s="41"/>
      <c r="AF32" s="119" t="str">
        <f>初期条件設定表!U26</f>
        <v xml:space="preserve"> </v>
      </c>
      <c r="AG32" s="148" t="str">
        <f>初期条件設定表!V26</f>
        <v xml:space="preserve"> </v>
      </c>
    </row>
    <row r="33" spans="1:28" ht="46.15" hidden="1" customHeight="1">
      <c r="A33" s="71" t="str">
        <f t="shared" si="8"/>
        <v/>
      </c>
      <c r="B33" s="84" t="s">
        <v>32</v>
      </c>
      <c r="C33" s="72" t="s">
        <v>3</v>
      </c>
      <c r="D33" s="87" t="s">
        <v>32</v>
      </c>
      <c r="E33" s="73" t="str">
        <f t="shared" si="15"/>
        <v/>
      </c>
      <c r="F33" s="74" t="s">
        <v>30</v>
      </c>
      <c r="G33" s="75" t="str">
        <f t="shared" si="16"/>
        <v/>
      </c>
      <c r="H33" s="120" t="s">
        <v>31</v>
      </c>
      <c r="I33" s="122" t="str">
        <f t="shared" si="9"/>
        <v/>
      </c>
      <c r="J33" s="125"/>
      <c r="K33" s="76" t="str">
        <f t="shared" si="10"/>
        <v/>
      </c>
      <c r="L33" s="67" t="s">
        <v>0</v>
      </c>
      <c r="M33" s="151"/>
      <c r="N33" s="152"/>
      <c r="O33" s="90"/>
      <c r="P33" s="60" t="str">
        <f t="shared" si="0"/>
        <v/>
      </c>
      <c r="Q33" s="60" t="str">
        <f t="shared" si="1"/>
        <v/>
      </c>
      <c r="R33" s="61" t="str">
        <f t="shared" si="2"/>
        <v/>
      </c>
      <c r="S33" s="62" t="str">
        <f t="shared" si="3"/>
        <v/>
      </c>
      <c r="T33" s="62" t="str">
        <f t="shared" si="4"/>
        <v/>
      </c>
      <c r="U33" s="62" t="str">
        <f t="shared" si="5"/>
        <v/>
      </c>
      <c r="V33" s="62" t="str">
        <f t="shared" si="6"/>
        <v/>
      </c>
      <c r="W33" s="62" t="str">
        <f t="shared" si="7"/>
        <v/>
      </c>
      <c r="X33" s="62" t="str">
        <f t="shared" si="11"/>
        <v/>
      </c>
      <c r="Y33" s="62" t="str">
        <f t="shared" si="13"/>
        <v/>
      </c>
      <c r="Z33" s="71" t="str">
        <f t="shared" si="12"/>
        <v/>
      </c>
      <c r="AA33" s="40" t="str">
        <f t="shared" si="14"/>
        <v/>
      </c>
      <c r="AB33" s="41"/>
    </row>
    <row r="34" spans="1:28" ht="46.15" hidden="1" customHeight="1">
      <c r="A34" s="71" t="str">
        <f t="shared" si="8"/>
        <v/>
      </c>
      <c r="B34" s="84" t="s">
        <v>32</v>
      </c>
      <c r="C34" s="72" t="s">
        <v>3</v>
      </c>
      <c r="D34" s="87" t="s">
        <v>32</v>
      </c>
      <c r="E34" s="73" t="str">
        <f t="shared" si="15"/>
        <v/>
      </c>
      <c r="F34" s="74" t="s">
        <v>30</v>
      </c>
      <c r="G34" s="75" t="str">
        <f t="shared" si="16"/>
        <v/>
      </c>
      <c r="H34" s="120" t="s">
        <v>31</v>
      </c>
      <c r="I34" s="122" t="str">
        <f t="shared" si="9"/>
        <v/>
      </c>
      <c r="J34" s="125"/>
      <c r="K34" s="76" t="str">
        <f t="shared" si="10"/>
        <v/>
      </c>
      <c r="L34" s="67" t="s">
        <v>0</v>
      </c>
      <c r="M34" s="153"/>
      <c r="N34" s="154"/>
      <c r="O34" s="90"/>
      <c r="P34" s="60" t="str">
        <f t="shared" si="0"/>
        <v/>
      </c>
      <c r="Q34" s="60" t="str">
        <f t="shared" si="1"/>
        <v/>
      </c>
      <c r="R34" s="61" t="str">
        <f t="shared" si="2"/>
        <v/>
      </c>
      <c r="S34" s="62" t="str">
        <f t="shared" si="3"/>
        <v/>
      </c>
      <c r="T34" s="62" t="str">
        <f t="shared" si="4"/>
        <v/>
      </c>
      <c r="U34" s="62" t="str">
        <f t="shared" si="5"/>
        <v/>
      </c>
      <c r="V34" s="62" t="str">
        <f t="shared" si="6"/>
        <v/>
      </c>
      <c r="W34" s="62" t="str">
        <f t="shared" si="7"/>
        <v/>
      </c>
      <c r="X34" s="62" t="str">
        <f t="shared" ref="X34:X35" si="17">IF(OR(DBCS($B34)="：",$B34="",DBCS($D34)="：",$D34=""),"",SUM(S34:W34))</f>
        <v/>
      </c>
      <c r="Y34" s="62" t="str">
        <f t="shared" si="13"/>
        <v/>
      </c>
      <c r="Z34" s="71" t="str">
        <f t="shared" si="12"/>
        <v/>
      </c>
      <c r="AA34" s="40"/>
      <c r="AB34" s="41"/>
    </row>
    <row r="35" spans="1:28" ht="46.15" hidden="1" customHeight="1" thickBot="1">
      <c r="A35" s="78" t="str">
        <f t="shared" si="8"/>
        <v/>
      </c>
      <c r="B35" s="86" t="s">
        <v>59</v>
      </c>
      <c r="C35" s="79" t="s">
        <v>25</v>
      </c>
      <c r="D35" s="89" t="s">
        <v>59</v>
      </c>
      <c r="E35" s="80" t="str">
        <f t="shared" si="15"/>
        <v/>
      </c>
      <c r="F35" s="81" t="s">
        <v>64</v>
      </c>
      <c r="G35" s="82" t="str">
        <f t="shared" si="16"/>
        <v/>
      </c>
      <c r="H35" s="121" t="s">
        <v>83</v>
      </c>
      <c r="I35" s="123" t="str">
        <f t="shared" si="9"/>
        <v/>
      </c>
      <c r="J35" s="126"/>
      <c r="K35" s="83" t="str">
        <f t="shared" si="10"/>
        <v/>
      </c>
      <c r="L35" s="68" t="s">
        <v>84</v>
      </c>
      <c r="M35" s="153"/>
      <c r="N35" s="154"/>
      <c r="O35" s="91"/>
      <c r="P35" s="60" t="str">
        <f t="shared" si="0"/>
        <v/>
      </c>
      <c r="Q35" s="60" t="str">
        <f t="shared" si="1"/>
        <v/>
      </c>
      <c r="R35" s="61" t="str">
        <f t="shared" si="2"/>
        <v/>
      </c>
      <c r="S35" s="62" t="str">
        <f t="shared" si="3"/>
        <v/>
      </c>
      <c r="T35" s="62" t="str">
        <f t="shared" si="4"/>
        <v/>
      </c>
      <c r="U35" s="62" t="str">
        <f t="shared" si="5"/>
        <v/>
      </c>
      <c r="V35" s="62" t="str">
        <f t="shared" si="6"/>
        <v/>
      </c>
      <c r="W35" s="62" t="str">
        <f t="shared" si="7"/>
        <v/>
      </c>
      <c r="X35" s="62" t="str">
        <f t="shared" si="17"/>
        <v/>
      </c>
      <c r="Y35" s="62" t="str">
        <f t="shared" si="13"/>
        <v/>
      </c>
      <c r="Z35" s="78" t="str">
        <f t="shared" si="12"/>
        <v/>
      </c>
      <c r="AA35" s="40" t="str">
        <f>IF(OR(DBCS($B35)="：",$B35="",DBCS($D35)="：",$D35=""),"",MAX(MIN($D35,TIME(23,59,59))-MAX($B35,$AH$1),0))</f>
        <v/>
      </c>
      <c r="AB35" s="41"/>
    </row>
    <row r="36" spans="1:28" ht="41.25" customHeight="1" thickBot="1">
      <c r="A36" s="42" t="s">
        <v>33</v>
      </c>
      <c r="B36" s="418"/>
      <c r="C36" s="419"/>
      <c r="D36" s="420"/>
      <c r="E36" s="421">
        <f>SUM(E9:E35)+SUM(G9:G35)/60</f>
        <v>0</v>
      </c>
      <c r="F36" s="422"/>
      <c r="G36" s="423" t="s">
        <v>1</v>
      </c>
      <c r="H36" s="424"/>
      <c r="I36" s="127"/>
      <c r="J36" s="128"/>
      <c r="K36" s="69">
        <f>SUM(K9:K35)</f>
        <v>0</v>
      </c>
      <c r="L36" s="161" t="s">
        <v>0</v>
      </c>
      <c r="M36" s="162"/>
      <c r="N36" s="411"/>
      <c r="O36" s="413"/>
      <c r="P36" s="47"/>
      <c r="Q36" s="47"/>
      <c r="R36" s="47"/>
      <c r="S36" s="47"/>
      <c r="T36" s="47"/>
      <c r="U36" s="47"/>
      <c r="V36" s="47"/>
      <c r="W36" s="63"/>
      <c r="X36" s="63"/>
      <c r="Y36" s="63"/>
      <c r="Z36" s="63"/>
      <c r="AA36" s="41"/>
      <c r="AB36" s="41"/>
    </row>
    <row r="37" spans="1:28" ht="19.5" customHeight="1">
      <c r="A37" s="9"/>
      <c r="B37" s="10"/>
      <c r="C37" s="10"/>
      <c r="D37" s="10"/>
      <c r="E37" s="2"/>
      <c r="F37" s="2"/>
      <c r="G37" s="10"/>
      <c r="H37" s="10"/>
      <c r="I37" s="10"/>
      <c r="J37" s="10"/>
      <c r="K37" s="1"/>
      <c r="L37" s="134"/>
      <c r="M37" s="11"/>
      <c r="N37" s="11"/>
      <c r="P37" s="47"/>
      <c r="Q37" s="47"/>
      <c r="R37" s="47"/>
      <c r="S37" s="47"/>
      <c r="T37" s="47"/>
      <c r="U37" s="47"/>
      <c r="V37" s="47"/>
      <c r="W37" s="47"/>
      <c r="X37" s="47"/>
      <c r="Y37" s="47"/>
      <c r="Z37" s="47"/>
    </row>
    <row r="38" spans="1:28">
      <c r="P38" s="47"/>
      <c r="Q38" s="47"/>
      <c r="R38" s="47"/>
      <c r="S38" s="47"/>
      <c r="T38" s="47"/>
      <c r="U38" s="47"/>
      <c r="V38" s="47"/>
      <c r="W38" s="47"/>
      <c r="X38" s="47"/>
      <c r="Y38" s="47"/>
      <c r="Z38" s="47"/>
    </row>
    <row r="39" spans="1:28">
      <c r="P39" s="47"/>
      <c r="Q39" s="47"/>
      <c r="R39" s="47"/>
      <c r="S39" s="47"/>
      <c r="T39" s="47"/>
      <c r="U39" s="47"/>
      <c r="V39" s="47"/>
      <c r="W39" s="47"/>
      <c r="X39" s="47"/>
      <c r="Y39" s="47"/>
      <c r="Z39" s="47"/>
    </row>
    <row r="40" spans="1:28">
      <c r="P40" s="47"/>
      <c r="Q40" s="47"/>
      <c r="R40" s="47"/>
      <c r="S40" s="47"/>
      <c r="T40" s="47"/>
      <c r="U40" s="47"/>
      <c r="V40" s="47"/>
      <c r="W40" s="47"/>
      <c r="X40" s="47"/>
      <c r="Y40" s="47"/>
      <c r="Z40" s="47"/>
    </row>
    <row r="41" spans="1:28">
      <c r="P41" s="47"/>
      <c r="Q41" s="47"/>
      <c r="R41" s="47"/>
      <c r="S41" s="47"/>
      <c r="T41" s="47"/>
      <c r="U41" s="47"/>
      <c r="V41" s="47"/>
      <c r="W41" s="47"/>
      <c r="X41" s="47"/>
      <c r="Y41" s="47"/>
      <c r="Z41" s="47"/>
    </row>
    <row r="42" spans="1:28">
      <c r="P42" s="47"/>
      <c r="Q42" s="47"/>
      <c r="R42" s="47"/>
      <c r="S42" s="47"/>
      <c r="T42" s="47"/>
      <c r="U42" s="47"/>
      <c r="V42" s="47"/>
      <c r="W42" s="47"/>
      <c r="X42" s="47"/>
      <c r="Y42" s="47"/>
      <c r="Z42" s="47"/>
    </row>
    <row r="43" spans="1:28">
      <c r="P43" s="47"/>
      <c r="Q43" s="47"/>
      <c r="R43" s="47"/>
      <c r="S43" s="47"/>
      <c r="T43" s="47"/>
      <c r="U43" s="47"/>
      <c r="V43" s="47"/>
      <c r="W43" s="47"/>
      <c r="X43" s="47"/>
      <c r="Y43" s="47"/>
      <c r="Z43" s="47"/>
    </row>
    <row r="44" spans="1:28">
      <c r="P44" s="47"/>
      <c r="Q44" s="47"/>
      <c r="R44" s="47"/>
      <c r="S44" s="47"/>
      <c r="T44" s="47"/>
      <c r="U44" s="47"/>
      <c r="V44" s="47"/>
      <c r="W44" s="47"/>
      <c r="X44" s="47"/>
      <c r="Y44" s="47"/>
      <c r="Z44" s="47"/>
    </row>
    <row r="45" spans="1:28">
      <c r="P45" s="47"/>
      <c r="Q45" s="47"/>
      <c r="R45" s="47"/>
      <c r="S45" s="47"/>
      <c r="T45" s="47"/>
      <c r="U45" s="47"/>
      <c r="V45" s="47"/>
      <c r="W45" s="47"/>
      <c r="X45" s="47"/>
      <c r="Y45" s="47"/>
      <c r="Z45" s="47"/>
    </row>
    <row r="46" spans="1:28">
      <c r="P46" s="47"/>
      <c r="Q46" s="47"/>
      <c r="R46" s="47"/>
      <c r="S46" s="47"/>
      <c r="T46" s="47"/>
      <c r="U46" s="47"/>
      <c r="V46" s="47"/>
      <c r="W46" s="47"/>
      <c r="X46" s="47"/>
      <c r="Y46" s="47"/>
      <c r="Z46" s="47"/>
    </row>
    <row r="47" spans="1:28">
      <c r="P47" s="47"/>
      <c r="Q47" s="47"/>
      <c r="R47" s="47"/>
      <c r="S47" s="47"/>
      <c r="T47" s="47"/>
      <c r="U47" s="47"/>
      <c r="V47" s="47"/>
      <c r="W47" s="47"/>
      <c r="X47" s="47"/>
      <c r="Y47" s="47"/>
      <c r="Z47" s="47"/>
    </row>
    <row r="48" spans="1:28">
      <c r="P48" s="47"/>
      <c r="Q48" s="47"/>
      <c r="R48" s="47"/>
      <c r="S48" s="47"/>
      <c r="T48" s="47"/>
      <c r="U48" s="47"/>
      <c r="V48" s="47"/>
      <c r="W48" s="47"/>
      <c r="X48" s="47"/>
      <c r="Y48" s="47"/>
      <c r="Z48" s="47"/>
    </row>
    <row r="49" spans="16:26">
      <c r="P49" s="47"/>
      <c r="Q49" s="47"/>
      <c r="R49" s="47"/>
      <c r="S49" s="47"/>
      <c r="T49" s="47"/>
      <c r="U49" s="47"/>
      <c r="V49" s="47"/>
      <c r="W49" s="47"/>
      <c r="X49" s="47"/>
      <c r="Y49" s="47"/>
      <c r="Z49" s="47"/>
    </row>
    <row r="50" spans="16:26">
      <c r="P50" s="47"/>
      <c r="Q50" s="47"/>
      <c r="R50" s="47"/>
      <c r="S50" s="47"/>
      <c r="T50" s="47"/>
      <c r="U50" s="47"/>
      <c r="V50" s="47"/>
      <c r="W50" s="47"/>
      <c r="X50" s="47"/>
      <c r="Y50" s="47"/>
      <c r="Z50" s="47"/>
    </row>
    <row r="51" spans="16:26">
      <c r="P51" s="47"/>
      <c r="Q51" s="47"/>
      <c r="R51" s="47"/>
      <c r="S51" s="47"/>
      <c r="T51" s="47"/>
      <c r="U51" s="47"/>
      <c r="V51" s="47"/>
      <c r="W51" s="47"/>
      <c r="X51" s="47"/>
      <c r="Y51" s="47"/>
      <c r="Z51" s="47"/>
    </row>
  </sheetData>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D9:D35 B9:B35">
      <formula1>0</formula1>
      <formula2>0.999305555555556</formula2>
    </dataValidation>
    <dataValidation type="list" allowBlank="1" showInputMessage="1" showErrorMessage="1" sqref="N9:N32">
      <formula1>$AG$11:$AG$32</formula1>
    </dataValidation>
    <dataValidation type="list" allowBlank="1" showInputMessage="1" showErrorMessage="1" sqref="M9:M35">
      <formula1>$AF$11:$AF$20</formula1>
    </dataValidation>
    <dataValidation type="list" allowBlank="1" showInputMessage="1" showErrorMessage="1" sqref="N33:N35">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4" tint="0.39997558519241921"/>
  </sheetPr>
  <dimension ref="A1:AQ51"/>
  <sheetViews>
    <sheetView workbookViewId="0"/>
  </sheetViews>
  <sheetFormatPr defaultColWidth="11.36328125" defaultRowHeight="13"/>
  <cols>
    <col min="1" max="1" width="18.90625" style="4" customWidth="1"/>
    <col min="2" max="2" width="9.6328125" style="4" customWidth="1"/>
    <col min="3" max="3" width="3.90625" style="92"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7.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c r="A1" s="43" t="s">
        <v>137</v>
      </c>
      <c r="B1" s="44"/>
      <c r="C1" s="99"/>
      <c r="D1" s="429" t="str">
        <f>"作　業　日　報　兼　直　接　人　件　費　個　別　明　細　表　（"&amp;AK7&amp;"年"&amp;AK8&amp;"月支払分）"</f>
        <v>作　業　日　報　兼　直　接　人　件　費　個　別　明　細　表　（2025年9月支払分）</v>
      </c>
      <c r="E1" s="429"/>
      <c r="F1" s="429"/>
      <c r="G1" s="429"/>
      <c r="H1" s="429"/>
      <c r="I1" s="429"/>
      <c r="J1" s="429"/>
      <c r="K1" s="429"/>
      <c r="L1" s="429"/>
      <c r="M1" s="429"/>
      <c r="N1" s="429"/>
      <c r="O1" s="429"/>
      <c r="AE1" s="425" t="s">
        <v>94</v>
      </c>
      <c r="AF1" s="48" t="s">
        <v>44</v>
      </c>
      <c r="AG1" s="49">
        <f>初期条件設定表!$C$10</f>
        <v>0.375</v>
      </c>
      <c r="AH1" s="49">
        <f>初期条件設定表!$C$14</f>
        <v>0.75</v>
      </c>
      <c r="AI1" s="47"/>
      <c r="AJ1" s="50" t="s">
        <v>12</v>
      </c>
      <c r="AK1" s="51">
        <f>' 入力用 従事者別直接人件費集計表（後期）'!A15</f>
        <v>2025</v>
      </c>
      <c r="AL1" s="47"/>
      <c r="AM1" s="47"/>
      <c r="AN1" s="50" t="s">
        <v>43</v>
      </c>
      <c r="AO1" s="52" t="str">
        <f ca="1">RIGHT(CELL("filename",A1),LEN(CELL("filename",A1))-FIND("]",CELL("filename",A1)))</f>
        <v>2021年11月作業分</v>
      </c>
      <c r="AP1" s="36"/>
      <c r="AQ1" s="37"/>
    </row>
    <row r="2" spans="1:43" ht="24.75" customHeight="1">
      <c r="C2" s="99"/>
      <c r="D2" s="429"/>
      <c r="E2" s="429"/>
      <c r="F2" s="429"/>
      <c r="G2" s="429"/>
      <c r="H2" s="429"/>
      <c r="I2" s="429"/>
      <c r="J2" s="429"/>
      <c r="K2" s="429"/>
      <c r="L2" s="429"/>
      <c r="M2" s="429"/>
      <c r="N2" s="429"/>
      <c r="O2" s="429"/>
      <c r="AE2" s="425"/>
      <c r="AF2" s="48"/>
      <c r="AG2" s="49">
        <f>初期条件設定表!$C$11</f>
        <v>0</v>
      </c>
      <c r="AH2" s="49">
        <f>初期条件設定表!$E$11</f>
        <v>0</v>
      </c>
      <c r="AI2" s="47"/>
      <c r="AJ2" s="50" t="s">
        <v>13</v>
      </c>
      <c r="AK2" s="51">
        <f>' 入力用 従事者別直接人件費集計表（後期）'!D15</f>
        <v>9</v>
      </c>
      <c r="AL2" s="47"/>
      <c r="AM2" s="47"/>
      <c r="AN2" s="47"/>
      <c r="AO2" s="53"/>
    </row>
    <row r="3" spans="1:43" ht="27.75" customHeight="1">
      <c r="A3" s="3" t="s">
        <v>9</v>
      </c>
      <c r="B3" s="426" t="str">
        <f>' 入力用 従事者別直接人件費集計表（後期）'!D5</f>
        <v>○○△△株式会社</v>
      </c>
      <c r="C3" s="426"/>
      <c r="D3" s="426"/>
      <c r="E3" s="38"/>
      <c r="F3" s="38"/>
      <c r="G3" s="38"/>
      <c r="H3" s="38"/>
      <c r="I3" s="38"/>
      <c r="J3" s="38"/>
      <c r="K3" s="38"/>
      <c r="L3" s="38"/>
      <c r="M3" s="38"/>
      <c r="N3" s="38"/>
      <c r="AE3" s="425"/>
      <c r="AF3" s="48" t="s">
        <v>36</v>
      </c>
      <c r="AG3" s="49">
        <f>初期条件設定表!$C$12</f>
        <v>0.5</v>
      </c>
      <c r="AH3" s="49">
        <f>初期条件設定表!$E$12</f>
        <v>0.54166666666666663</v>
      </c>
      <c r="AI3" s="47"/>
      <c r="AJ3" s="50" t="s">
        <v>58</v>
      </c>
      <c r="AK3" s="54">
        <f>DATE($AK$1,AK2-1,AG6+1)</f>
        <v>45901</v>
      </c>
      <c r="AL3" s="47"/>
      <c r="AM3" s="47"/>
      <c r="AN3" s="47"/>
      <c r="AO3" s="53"/>
    </row>
    <row r="4" spans="1:43" ht="27.75" customHeight="1">
      <c r="A4" s="5" t="s">
        <v>2</v>
      </c>
      <c r="B4" s="427" t="str">
        <f>' 入力用 従事者別直接人件費集計表（後期）'!D6</f>
        <v>公社　太郎</v>
      </c>
      <c r="C4" s="427"/>
      <c r="D4" s="427"/>
      <c r="E4" s="134"/>
      <c r="F4" s="134"/>
      <c r="G4" s="134"/>
      <c r="AE4" s="425"/>
      <c r="AF4" s="48"/>
      <c r="AG4" s="49">
        <f>初期条件設定表!$C$13</f>
        <v>0</v>
      </c>
      <c r="AH4" s="49">
        <f>初期条件設定表!$E$13</f>
        <v>0</v>
      </c>
      <c r="AI4" s="47"/>
      <c r="AJ4" s="50" t="s">
        <v>79</v>
      </c>
      <c r="AK4" s="54">
        <f>DATE(AK1,AK2,AG5)</f>
        <v>45930</v>
      </c>
      <c r="AL4" s="47"/>
      <c r="AM4" s="47"/>
      <c r="AN4" s="50" t="s">
        <v>77</v>
      </c>
      <c r="AO4" s="55">
        <f>LEN(AK5)</f>
        <v>2</v>
      </c>
    </row>
    <row r="5" spans="1:43" ht="27.75" customHeight="1">
      <c r="A5" s="7" t="s">
        <v>8</v>
      </c>
      <c r="B5" s="428" t="str">
        <f>IF(' 入力用 従事者別直接人件費集計表（後期）'!I8="","",' 入力用 従事者別直接人件費集計表（後期）'!I8)</f>
        <v>0</v>
      </c>
      <c r="C5" s="428"/>
      <c r="D5" s="428"/>
      <c r="E5" s="134"/>
      <c r="F5" s="134"/>
      <c r="G5" s="134"/>
      <c r="AE5" s="425"/>
      <c r="AF5" s="48" t="s">
        <v>37</v>
      </c>
      <c r="AG5" s="56" t="str">
        <f>IF(初期条件設定表!$C$24="末",TEXT(DATE(AK1,AK2+1,1)-1,"d"),初期条件設定表!$C$24)</f>
        <v>30</v>
      </c>
      <c r="AH5" s="47" t="s">
        <v>38</v>
      </c>
      <c r="AI5" s="47"/>
      <c r="AJ5" s="50" t="s">
        <v>57</v>
      </c>
      <c r="AK5" s="57" t="str">
        <f>初期条件設定表!Q5</f>
        <v>土日</v>
      </c>
      <c r="AL5" s="47"/>
      <c r="AM5" s="47"/>
      <c r="AN5" s="50" t="s">
        <v>78</v>
      </c>
      <c r="AO5" s="52" t="str">
        <f>AK5&amp;"※月火水木金土日"</f>
        <v>土日※月火水木金土日</v>
      </c>
      <c r="AP5" s="36"/>
      <c r="AQ5" s="37"/>
    </row>
    <row r="6" spans="1:43" ht="22.5" customHeight="1" thickBot="1">
      <c r="A6" s="8" t="s">
        <v>10</v>
      </c>
      <c r="P6" s="58" t="s">
        <v>45</v>
      </c>
      <c r="Q6" s="59" t="s">
        <v>47</v>
      </c>
      <c r="R6" s="58" t="s">
        <v>46</v>
      </c>
      <c r="S6" s="58" t="s">
        <v>48</v>
      </c>
      <c r="T6" s="58" t="s">
        <v>49</v>
      </c>
      <c r="U6" s="58" t="s">
        <v>50</v>
      </c>
      <c r="V6" s="58" t="s">
        <v>60</v>
      </c>
      <c r="W6" s="58" t="s">
        <v>61</v>
      </c>
      <c r="X6" s="58" t="s">
        <v>62</v>
      </c>
      <c r="Y6" s="58"/>
      <c r="Z6" s="58"/>
      <c r="AA6" s="39"/>
      <c r="AF6" s="137" t="s">
        <v>95</v>
      </c>
      <c r="AG6" s="56" t="str">
        <f>IF(初期条件設定表!$C$24="末",TEXT(DATE(AK1,AK2,1)-1,"d"),初期条件設定表!$C$24)</f>
        <v>31</v>
      </c>
      <c r="AH6" s="47" t="s">
        <v>38</v>
      </c>
      <c r="AI6" s="407" t="s">
        <v>104</v>
      </c>
      <c r="AJ6" s="407"/>
      <c r="AK6" s="129">
        <f>初期条件設定表!$C$15</f>
        <v>0.33333333333333331</v>
      </c>
    </row>
    <row r="7" spans="1:43" s="92" customFormat="1" ht="24" customHeight="1">
      <c r="A7" s="393" t="s">
        <v>7</v>
      </c>
      <c r="B7" s="395" t="s">
        <v>6</v>
      </c>
      <c r="C7" s="395"/>
      <c r="D7" s="395"/>
      <c r="E7" s="397" t="s">
        <v>5</v>
      </c>
      <c r="F7" s="398"/>
      <c r="G7" s="398"/>
      <c r="H7" s="399"/>
      <c r="I7" s="405" t="s">
        <v>103</v>
      </c>
      <c r="J7" s="405" t="s">
        <v>102</v>
      </c>
      <c r="K7" s="397" t="s">
        <v>4</v>
      </c>
      <c r="L7" s="399"/>
      <c r="M7" s="430" t="s">
        <v>113</v>
      </c>
      <c r="N7" s="409"/>
      <c r="O7" s="415" t="s">
        <v>29</v>
      </c>
      <c r="P7" s="417" t="s">
        <v>52</v>
      </c>
      <c r="Q7" s="414" t="s">
        <v>34</v>
      </c>
      <c r="R7" s="414" t="s">
        <v>35</v>
      </c>
      <c r="S7" s="414" t="s">
        <v>53</v>
      </c>
      <c r="T7" s="414"/>
      <c r="U7" s="414" t="s">
        <v>51</v>
      </c>
      <c r="V7" s="414"/>
      <c r="W7" s="414" t="s">
        <v>54</v>
      </c>
      <c r="X7" s="410" t="s">
        <v>55</v>
      </c>
      <c r="Y7" s="138"/>
      <c r="Z7" s="138"/>
      <c r="AJ7" s="92" t="s">
        <v>107</v>
      </c>
      <c r="AK7" s="93">
        <f>IF(初期条件設定表!C26="当月",' 入力用 従事者別直接人件費集計表（後期）'!A15,' 入力用 従事者別直接人件費集計表（後期）'!A16)</f>
        <v>2025</v>
      </c>
    </row>
    <row r="8" spans="1:43" s="92" customFormat="1" ht="24" customHeight="1" thickBot="1">
      <c r="A8" s="394"/>
      <c r="B8" s="396"/>
      <c r="C8" s="396"/>
      <c r="D8" s="396"/>
      <c r="E8" s="400"/>
      <c r="F8" s="401"/>
      <c r="G8" s="401"/>
      <c r="H8" s="402"/>
      <c r="I8" s="406"/>
      <c r="J8" s="406"/>
      <c r="K8" s="403"/>
      <c r="L8" s="404"/>
      <c r="M8" s="159" t="s">
        <v>114</v>
      </c>
      <c r="N8" s="160" t="s">
        <v>155</v>
      </c>
      <c r="O8" s="416"/>
      <c r="P8" s="417"/>
      <c r="Q8" s="414"/>
      <c r="R8" s="414"/>
      <c r="S8" s="414"/>
      <c r="T8" s="414"/>
      <c r="U8" s="414"/>
      <c r="V8" s="414"/>
      <c r="W8" s="414"/>
      <c r="X8" s="410"/>
      <c r="Y8" s="138"/>
      <c r="Z8" s="138"/>
      <c r="AJ8" s="92" t="s">
        <v>106</v>
      </c>
      <c r="AK8" s="93">
        <f>IF(初期条件設定表!C26="当月",' 入力用 従事者別直接人件費集計表（後期）'!D15,' 入力用 従事者別直接人件費集計表（後期）'!D16)</f>
        <v>9</v>
      </c>
    </row>
    <row r="9" spans="1:43" ht="46.15" customHeight="1">
      <c r="A9" s="71">
        <f>Z9</f>
        <v>45901</v>
      </c>
      <c r="B9" s="84" t="s">
        <v>32</v>
      </c>
      <c r="C9" s="72" t="s">
        <v>3</v>
      </c>
      <c r="D9" s="87" t="s">
        <v>32</v>
      </c>
      <c r="E9" s="73" t="str">
        <f>IFERROR(HOUR(R9),"")</f>
        <v/>
      </c>
      <c r="F9" s="74" t="s">
        <v>30</v>
      </c>
      <c r="G9" s="75" t="str">
        <f>IFERROR(MINUTE(R9),"")</f>
        <v/>
      </c>
      <c r="H9" s="120" t="s">
        <v>31</v>
      </c>
      <c r="I9" s="124" t="str">
        <f>U9</f>
        <v/>
      </c>
      <c r="J9" s="125"/>
      <c r="K9" s="76" t="str">
        <f>IFERROR((E9+G9/60)*$B$5,"")</f>
        <v/>
      </c>
      <c r="L9" s="141" t="s">
        <v>0</v>
      </c>
      <c r="M9" s="142"/>
      <c r="N9" s="143"/>
      <c r="O9" s="90"/>
      <c r="P9" s="60" t="str">
        <f t="shared" ref="P9:P35" si="0">IF(OR(DBCS(B9)="：",B9="",DBCS(D9)="：",D9=""),"",$D9-$B9)</f>
        <v/>
      </c>
      <c r="Q9" s="60" t="str">
        <f t="shared" ref="Q9:Q35" si="1">IFERROR(IF(J9="",D9-B9-X9,D9-B9-J9-X9),"")</f>
        <v/>
      </c>
      <c r="R9" s="61" t="str">
        <f t="shared" ref="R9:R35" si="2">IFERROR(MIN(IF(Q9&gt;0,FLOOR(Q9,"0:30"),""),$AK$6),"")</f>
        <v/>
      </c>
      <c r="S9" s="62" t="str">
        <f t="shared" ref="S9:S35" si="3">IF(OR(DBCS($B9)="：",$B9="",DBCS($D9)="：",$D9=""),"",MAX(MIN($D9,AG$1)-MAX($B9,TIME(0,0,0)),0))</f>
        <v/>
      </c>
      <c r="T9" s="62" t="str">
        <f t="shared" ref="T9:T35" si="4">IF(OR(DBCS($B9)="：",$B9="",DBCS($D9)="：",$D9=""),"",MAX(MIN($D9,AH$2)-MAX($B9,$AG$2),0))</f>
        <v/>
      </c>
      <c r="U9" s="62" t="str">
        <f t="shared" ref="U9:U35" si="5">IF(OR(DBCS($B9)="：",$B9="",DBCS($D9)="：",$D9=""),"",MAX(MIN($D9,$AH$3)-MAX($B9,$AG$3),0))</f>
        <v/>
      </c>
      <c r="V9" s="62" t="str">
        <f t="shared" ref="V9:V35" si="6">IF(OR(DBCS($B9)="：",$B9="",DBCS($D9)="：",$D9=""),"",MAX(MIN($D9,$AH$4)-MAX($B9,$AG$4),0))</f>
        <v/>
      </c>
      <c r="W9" s="62" t="str">
        <f t="shared" ref="W9:W35" si="7">IF(OR(DBCS($B9)="：",$B9="",DBCS($D9)="：",$D9=""),"",MAX(MIN($D9,TIME(23,59,59))-MAX($B9,$AH$1),0))</f>
        <v/>
      </c>
      <c r="X9" s="62" t="str">
        <f>IF(OR(DBCS($B9)="：",$B9="",DBCS($D9)="：",$D9=""),"",SUM(S9:W9))</f>
        <v/>
      </c>
      <c r="Y9" s="47"/>
      <c r="Z9" s="71">
        <f>IF($AK$3="","",IF(FIND(TEXT($AK$3,"aaa"),$AO$5)&gt;$AO$4,$AK$3,IF(FIND(TEXT($AK$3+1,"aaa"),$AO$5)&gt;$AO$4,$AK$3+1,IF(FIND(TEXT($AK$3+2,"aaa"),$AO$5)&gt;$AO$4,$AK$3+2,IF(FIND(TEXT($AK$3+3,"aaa"),$AO$5)&gt;$AO$4,$AK$3+3,"")))))</f>
        <v>45901</v>
      </c>
      <c r="AB9" s="41"/>
    </row>
    <row r="10" spans="1:43" ht="46.15" customHeight="1">
      <c r="A10" s="71">
        <f t="shared" ref="A10:A35" si="8">Z10</f>
        <v>45902</v>
      </c>
      <c r="B10" s="84" t="s">
        <v>32</v>
      </c>
      <c r="C10" s="72" t="s">
        <v>3</v>
      </c>
      <c r="D10" s="87" t="s">
        <v>32</v>
      </c>
      <c r="E10" s="73" t="str">
        <f>IFERROR(HOUR(R10),"")</f>
        <v/>
      </c>
      <c r="F10" s="74" t="s">
        <v>30</v>
      </c>
      <c r="G10" s="75" t="str">
        <f>IFERROR(MINUTE(R10),"")</f>
        <v/>
      </c>
      <c r="H10" s="120" t="s">
        <v>31</v>
      </c>
      <c r="I10" s="122" t="str">
        <f t="shared" ref="I10:I35" si="9">U10</f>
        <v/>
      </c>
      <c r="J10" s="125"/>
      <c r="K10" s="76" t="str">
        <f t="shared" ref="K10:K35" si="10">IFERROR((E10+G10/60)*$B$5,"")</f>
        <v/>
      </c>
      <c r="L10" s="141" t="s">
        <v>0</v>
      </c>
      <c r="M10" s="144"/>
      <c r="N10" s="145"/>
      <c r="O10" s="90"/>
      <c r="P10" s="60" t="str">
        <f t="shared" si="0"/>
        <v/>
      </c>
      <c r="Q10" s="60" t="str">
        <f t="shared" si="1"/>
        <v/>
      </c>
      <c r="R10" s="61" t="str">
        <f t="shared" si="2"/>
        <v/>
      </c>
      <c r="S10" s="62" t="str">
        <f t="shared" si="3"/>
        <v/>
      </c>
      <c r="T10" s="62" t="str">
        <f t="shared" si="4"/>
        <v/>
      </c>
      <c r="U10" s="62" t="str">
        <f t="shared" si="5"/>
        <v/>
      </c>
      <c r="V10" s="62" t="str">
        <f t="shared" si="6"/>
        <v/>
      </c>
      <c r="W10" s="62" t="str">
        <f t="shared" si="7"/>
        <v/>
      </c>
      <c r="X10" s="62" t="str">
        <f t="shared" ref="X10:X33" si="11">IF(OR(DBCS($B10)="：",$B10="",DBCS($D10)="：",$D10=""),"",SUM(S10:W10))</f>
        <v/>
      </c>
      <c r="Y10" s="47"/>
      <c r="Z10" s="71">
        <f t="shared" ref="Z10:Z35" si="12">IF($A9="","",IF(AND($A9+1&lt;=$AK$4,FIND(TEXT($A9+1,"aaa"),$AO$5)&gt;$AO$4),$A9+1,IF(AND($A9+2&lt;=$AK$4,FIND(TEXT($A9+2,"aaa"),$AO$5)&gt;$AO$4),$A9+2,IF(AND($A9+3&lt;=$AK$4,FIND(TEXT($A9+3,"aaa"),$AO$5)&gt;$AO$4),$A9+3,IF(AND($A9+4&lt;=$AK$4,FIND(TEXT($A9+4,"aaa"),$AO$5)&gt;$AO$4),$A9+4,"")))))</f>
        <v>45902</v>
      </c>
      <c r="AB10" s="41"/>
      <c r="AF10" s="146" t="s">
        <v>115</v>
      </c>
      <c r="AG10" s="146" t="s">
        <v>155</v>
      </c>
    </row>
    <row r="11" spans="1:43" ht="46.15" customHeight="1">
      <c r="A11" s="71">
        <f t="shared" si="8"/>
        <v>45903</v>
      </c>
      <c r="B11" s="84" t="s">
        <v>32</v>
      </c>
      <c r="C11" s="72" t="s">
        <v>3</v>
      </c>
      <c r="D11" s="87" t="s">
        <v>32</v>
      </c>
      <c r="E11" s="73" t="str">
        <f>IFERROR(HOUR(R11),"")</f>
        <v/>
      </c>
      <c r="F11" s="74" t="s">
        <v>30</v>
      </c>
      <c r="G11" s="75" t="str">
        <f>IFERROR(MINUTE(R11),"")</f>
        <v/>
      </c>
      <c r="H11" s="120" t="s">
        <v>31</v>
      </c>
      <c r="I11" s="122" t="str">
        <f t="shared" si="9"/>
        <v/>
      </c>
      <c r="J11" s="125"/>
      <c r="K11" s="76" t="str">
        <f t="shared" si="10"/>
        <v/>
      </c>
      <c r="L11" s="141" t="s">
        <v>0</v>
      </c>
      <c r="M11" s="144"/>
      <c r="N11" s="145"/>
      <c r="O11" s="90"/>
      <c r="P11" s="60" t="str">
        <f t="shared" si="0"/>
        <v/>
      </c>
      <c r="Q11" s="60" t="str">
        <f t="shared" si="1"/>
        <v/>
      </c>
      <c r="R11" s="61" t="str">
        <f t="shared" si="2"/>
        <v/>
      </c>
      <c r="S11" s="62" t="str">
        <f t="shared" si="3"/>
        <v/>
      </c>
      <c r="T11" s="62" t="str">
        <f t="shared" si="4"/>
        <v/>
      </c>
      <c r="U11" s="62" t="str">
        <f t="shared" si="5"/>
        <v/>
      </c>
      <c r="V11" s="62" t="str">
        <f t="shared" si="6"/>
        <v/>
      </c>
      <c r="W11" s="62" t="str">
        <f t="shared" si="7"/>
        <v/>
      </c>
      <c r="X11" s="62" t="str">
        <f t="shared" si="11"/>
        <v/>
      </c>
      <c r="Y11" s="47"/>
      <c r="Z11" s="71">
        <f t="shared" si="12"/>
        <v>45903</v>
      </c>
      <c r="AB11" s="41"/>
      <c r="AF11" s="119" t="str">
        <f>初期条件設定表!U5</f>
        <v>　</v>
      </c>
      <c r="AG11" s="147" t="str">
        <f>初期条件設定表!V5</f>
        <v>　</v>
      </c>
    </row>
    <row r="12" spans="1:43" ht="46.15" customHeight="1">
      <c r="A12" s="71">
        <f t="shared" si="8"/>
        <v>45904</v>
      </c>
      <c r="B12" s="84" t="s">
        <v>32</v>
      </c>
      <c r="C12" s="72" t="s">
        <v>3</v>
      </c>
      <c r="D12" s="87" t="s">
        <v>32</v>
      </c>
      <c r="E12" s="73" t="str">
        <f>IFERROR(HOUR(R12),"")</f>
        <v/>
      </c>
      <c r="F12" s="74" t="s">
        <v>30</v>
      </c>
      <c r="G12" s="75" t="str">
        <f>IFERROR(MINUTE(R12),"")</f>
        <v/>
      </c>
      <c r="H12" s="120" t="s">
        <v>31</v>
      </c>
      <c r="I12" s="122" t="str">
        <f t="shared" si="9"/>
        <v/>
      </c>
      <c r="J12" s="125"/>
      <c r="K12" s="76" t="str">
        <f t="shared" si="10"/>
        <v/>
      </c>
      <c r="L12" s="141" t="s">
        <v>0</v>
      </c>
      <c r="M12" s="144"/>
      <c r="N12" s="145"/>
      <c r="O12" s="90"/>
      <c r="P12" s="60" t="str">
        <f t="shared" si="0"/>
        <v/>
      </c>
      <c r="Q12" s="60" t="str">
        <f t="shared" si="1"/>
        <v/>
      </c>
      <c r="R12" s="61" t="str">
        <f t="shared" si="2"/>
        <v/>
      </c>
      <c r="S12" s="62" t="str">
        <f t="shared" si="3"/>
        <v/>
      </c>
      <c r="T12" s="62" t="str">
        <f t="shared" si="4"/>
        <v/>
      </c>
      <c r="U12" s="62" t="str">
        <f t="shared" si="5"/>
        <v/>
      </c>
      <c r="V12" s="62" t="str">
        <f t="shared" si="6"/>
        <v/>
      </c>
      <c r="W12" s="62" t="str">
        <f t="shared" si="7"/>
        <v/>
      </c>
      <c r="X12" s="62" t="str">
        <f t="shared" si="11"/>
        <v/>
      </c>
      <c r="Y12" s="47"/>
      <c r="Z12" s="71">
        <f t="shared" si="12"/>
        <v>45904</v>
      </c>
      <c r="AB12" s="41"/>
      <c r="AF12" s="119" t="str">
        <f>初期条件設定表!U6</f>
        <v>設計（除ソフトウェア）</v>
      </c>
      <c r="AG12" s="148" t="str">
        <f>初期条件設定表!V6</f>
        <v>A</v>
      </c>
    </row>
    <row r="13" spans="1:43" ht="46.15" customHeight="1">
      <c r="A13" s="71">
        <f t="shared" si="8"/>
        <v>45905</v>
      </c>
      <c r="B13" s="84" t="s">
        <v>32</v>
      </c>
      <c r="C13" s="72" t="s">
        <v>3</v>
      </c>
      <c r="D13" s="87" t="s">
        <v>32</v>
      </c>
      <c r="E13" s="73" t="str">
        <f>IFERROR(HOUR(R13),"")</f>
        <v/>
      </c>
      <c r="F13" s="74" t="s">
        <v>30</v>
      </c>
      <c r="G13" s="75" t="str">
        <f>IFERROR(MINUTE(R13),"")</f>
        <v/>
      </c>
      <c r="H13" s="120" t="s">
        <v>31</v>
      </c>
      <c r="I13" s="122" t="str">
        <f t="shared" si="9"/>
        <v/>
      </c>
      <c r="J13" s="125"/>
      <c r="K13" s="76" t="str">
        <f t="shared" si="10"/>
        <v/>
      </c>
      <c r="L13" s="141" t="s">
        <v>0</v>
      </c>
      <c r="M13" s="144"/>
      <c r="N13" s="145"/>
      <c r="O13" s="90"/>
      <c r="P13" s="60" t="str">
        <f t="shared" si="0"/>
        <v/>
      </c>
      <c r="Q13" s="60" t="str">
        <f t="shared" si="1"/>
        <v/>
      </c>
      <c r="R13" s="61" t="str">
        <f t="shared" si="2"/>
        <v/>
      </c>
      <c r="S13" s="62" t="str">
        <f t="shared" si="3"/>
        <v/>
      </c>
      <c r="T13" s="62" t="str">
        <f t="shared" si="4"/>
        <v/>
      </c>
      <c r="U13" s="62" t="str">
        <f t="shared" si="5"/>
        <v/>
      </c>
      <c r="V13" s="62" t="str">
        <f t="shared" si="6"/>
        <v/>
      </c>
      <c r="W13" s="62" t="str">
        <f t="shared" si="7"/>
        <v/>
      </c>
      <c r="X13" s="62" t="str">
        <f t="shared" si="11"/>
        <v/>
      </c>
      <c r="Y13" s="62" t="str">
        <f t="shared" ref="Y13:Y35" si="13">IF(OR(DBCS($B13)="：",$B13="",DBCS($D13)="：",$D13=""),"",MAX(MIN($D13,$AH$3)-MAX($B13,$AG$3),0))</f>
        <v/>
      </c>
      <c r="Z13" s="71">
        <f t="shared" si="12"/>
        <v>45905</v>
      </c>
      <c r="AA13" s="40" t="str">
        <f t="shared" ref="AA13:AA33" si="14">IF(OR(DBCS($B13)="：",$B13="",DBCS($D13)="：",$D13=""),"",MAX(MIN($D13,TIME(23,59,59))-MAX($B13,$AH$1),0))</f>
        <v/>
      </c>
      <c r="AB13" s="41"/>
      <c r="AF13" s="119" t="str">
        <f>初期条件設定表!U7</f>
        <v>要件定義</v>
      </c>
      <c r="AG13" s="148" t="str">
        <f>初期条件設定表!V7</f>
        <v>B</v>
      </c>
    </row>
    <row r="14" spans="1:43" ht="46.15" customHeight="1">
      <c r="A14" s="71">
        <f t="shared" si="8"/>
        <v>45908</v>
      </c>
      <c r="B14" s="84" t="s">
        <v>32</v>
      </c>
      <c r="C14" s="72" t="s">
        <v>3</v>
      </c>
      <c r="D14" s="87" t="s">
        <v>32</v>
      </c>
      <c r="E14" s="73" t="str">
        <f t="shared" ref="E14:E35" si="15">IFERROR(HOUR(R14),"")</f>
        <v/>
      </c>
      <c r="F14" s="74" t="s">
        <v>30</v>
      </c>
      <c r="G14" s="75" t="str">
        <f t="shared" ref="G14:G35" si="16">IFERROR(MINUTE(R14),"")</f>
        <v/>
      </c>
      <c r="H14" s="120" t="s">
        <v>31</v>
      </c>
      <c r="I14" s="122" t="str">
        <f t="shared" si="9"/>
        <v/>
      </c>
      <c r="J14" s="125"/>
      <c r="K14" s="76" t="str">
        <f t="shared" si="10"/>
        <v/>
      </c>
      <c r="L14" s="141" t="s">
        <v>0</v>
      </c>
      <c r="M14" s="144"/>
      <c r="N14" s="145"/>
      <c r="O14" s="90"/>
      <c r="P14" s="60" t="str">
        <f t="shared" si="0"/>
        <v/>
      </c>
      <c r="Q14" s="60" t="str">
        <f t="shared" si="1"/>
        <v/>
      </c>
      <c r="R14" s="61" t="str">
        <f t="shared" si="2"/>
        <v/>
      </c>
      <c r="S14" s="62" t="str">
        <f t="shared" si="3"/>
        <v/>
      </c>
      <c r="T14" s="62" t="str">
        <f t="shared" si="4"/>
        <v/>
      </c>
      <c r="U14" s="62" t="str">
        <f t="shared" si="5"/>
        <v/>
      </c>
      <c r="V14" s="62" t="str">
        <f t="shared" si="6"/>
        <v/>
      </c>
      <c r="W14" s="62" t="str">
        <f t="shared" si="7"/>
        <v/>
      </c>
      <c r="X14" s="62" t="str">
        <f t="shared" si="11"/>
        <v/>
      </c>
      <c r="Y14" s="62" t="str">
        <f t="shared" si="13"/>
        <v/>
      </c>
      <c r="Z14" s="71">
        <f t="shared" si="12"/>
        <v>45908</v>
      </c>
      <c r="AA14" s="40" t="str">
        <f t="shared" si="14"/>
        <v/>
      </c>
      <c r="AB14" s="41"/>
      <c r="AF14" s="119" t="str">
        <f>初期条件設定表!U8</f>
        <v>システム要件定義</v>
      </c>
      <c r="AG14" s="148" t="str">
        <f>初期条件設定表!V8</f>
        <v>C</v>
      </c>
    </row>
    <row r="15" spans="1:43" ht="46.15" customHeight="1">
      <c r="A15" s="71">
        <f t="shared" si="8"/>
        <v>45909</v>
      </c>
      <c r="B15" s="84" t="s">
        <v>32</v>
      </c>
      <c r="C15" s="72" t="s">
        <v>3</v>
      </c>
      <c r="D15" s="87" t="s">
        <v>32</v>
      </c>
      <c r="E15" s="73" t="str">
        <f t="shared" si="15"/>
        <v/>
      </c>
      <c r="F15" s="74" t="s">
        <v>30</v>
      </c>
      <c r="G15" s="75" t="str">
        <f t="shared" si="16"/>
        <v/>
      </c>
      <c r="H15" s="120" t="s">
        <v>31</v>
      </c>
      <c r="I15" s="122" t="str">
        <f t="shared" si="9"/>
        <v/>
      </c>
      <c r="J15" s="125"/>
      <c r="K15" s="76" t="str">
        <f t="shared" si="10"/>
        <v/>
      </c>
      <c r="L15" s="141" t="s">
        <v>0</v>
      </c>
      <c r="M15" s="144"/>
      <c r="N15" s="145"/>
      <c r="O15" s="90"/>
      <c r="P15" s="60" t="str">
        <f t="shared" si="0"/>
        <v/>
      </c>
      <c r="Q15" s="60" t="str">
        <f t="shared" si="1"/>
        <v/>
      </c>
      <c r="R15" s="61" t="str">
        <f t="shared" si="2"/>
        <v/>
      </c>
      <c r="S15" s="62" t="str">
        <f t="shared" si="3"/>
        <v/>
      </c>
      <c r="T15" s="62" t="str">
        <f t="shared" si="4"/>
        <v/>
      </c>
      <c r="U15" s="62" t="str">
        <f t="shared" si="5"/>
        <v/>
      </c>
      <c r="V15" s="62" t="str">
        <f t="shared" si="6"/>
        <v/>
      </c>
      <c r="W15" s="62" t="str">
        <f t="shared" si="7"/>
        <v/>
      </c>
      <c r="X15" s="62" t="str">
        <f t="shared" si="11"/>
        <v/>
      </c>
      <c r="Y15" s="62" t="str">
        <f t="shared" si="13"/>
        <v/>
      </c>
      <c r="Z15" s="71">
        <f t="shared" si="12"/>
        <v>45909</v>
      </c>
      <c r="AA15" s="40" t="str">
        <f t="shared" si="14"/>
        <v/>
      </c>
      <c r="AB15" s="41"/>
      <c r="AF15" s="119" t="str">
        <f>初期条件設定表!U9</f>
        <v>システム方式設計</v>
      </c>
      <c r="AG15" s="148" t="str">
        <f>初期条件設定表!V9</f>
        <v>D</v>
      </c>
    </row>
    <row r="16" spans="1:43" ht="46.15" customHeight="1">
      <c r="A16" s="71">
        <f t="shared" si="8"/>
        <v>45910</v>
      </c>
      <c r="B16" s="84" t="s">
        <v>32</v>
      </c>
      <c r="C16" s="72" t="s">
        <v>3</v>
      </c>
      <c r="D16" s="87" t="s">
        <v>32</v>
      </c>
      <c r="E16" s="73" t="str">
        <f t="shared" si="15"/>
        <v/>
      </c>
      <c r="F16" s="74" t="s">
        <v>30</v>
      </c>
      <c r="G16" s="75" t="str">
        <f t="shared" si="16"/>
        <v/>
      </c>
      <c r="H16" s="120" t="s">
        <v>31</v>
      </c>
      <c r="I16" s="122" t="str">
        <f t="shared" si="9"/>
        <v/>
      </c>
      <c r="J16" s="125"/>
      <c r="K16" s="76" t="str">
        <f t="shared" si="10"/>
        <v/>
      </c>
      <c r="L16" s="141" t="s">
        <v>0</v>
      </c>
      <c r="M16" s="144"/>
      <c r="N16" s="145"/>
      <c r="O16" s="90"/>
      <c r="P16" s="60" t="str">
        <f t="shared" si="0"/>
        <v/>
      </c>
      <c r="Q16" s="60" t="str">
        <f t="shared" si="1"/>
        <v/>
      </c>
      <c r="R16" s="61" t="str">
        <f t="shared" si="2"/>
        <v/>
      </c>
      <c r="S16" s="62" t="str">
        <f t="shared" si="3"/>
        <v/>
      </c>
      <c r="T16" s="62" t="str">
        <f t="shared" si="4"/>
        <v/>
      </c>
      <c r="U16" s="62" t="str">
        <f t="shared" si="5"/>
        <v/>
      </c>
      <c r="V16" s="62" t="str">
        <f t="shared" si="6"/>
        <v/>
      </c>
      <c r="W16" s="62" t="str">
        <f t="shared" si="7"/>
        <v/>
      </c>
      <c r="X16" s="62" t="str">
        <f t="shared" si="11"/>
        <v/>
      </c>
      <c r="Y16" s="62" t="str">
        <f t="shared" si="13"/>
        <v/>
      </c>
      <c r="Z16" s="71">
        <f t="shared" si="12"/>
        <v>45910</v>
      </c>
      <c r="AA16" s="40" t="str">
        <f t="shared" si="14"/>
        <v/>
      </c>
      <c r="AB16" s="41"/>
      <c r="AF16" s="119" t="str">
        <f>初期条件設定表!U10</f>
        <v>ソフトウエア設計</v>
      </c>
      <c r="AG16" s="148" t="str">
        <f>初期条件設定表!V10</f>
        <v>E</v>
      </c>
    </row>
    <row r="17" spans="1:33" ht="46.15" customHeight="1">
      <c r="A17" s="71">
        <f t="shared" si="8"/>
        <v>45911</v>
      </c>
      <c r="B17" s="84" t="s">
        <v>32</v>
      </c>
      <c r="C17" s="72" t="s">
        <v>3</v>
      </c>
      <c r="D17" s="87" t="s">
        <v>32</v>
      </c>
      <c r="E17" s="73" t="str">
        <f t="shared" si="15"/>
        <v/>
      </c>
      <c r="F17" s="74" t="s">
        <v>30</v>
      </c>
      <c r="G17" s="75" t="str">
        <f t="shared" si="16"/>
        <v/>
      </c>
      <c r="H17" s="120" t="s">
        <v>31</v>
      </c>
      <c r="I17" s="122" t="str">
        <f t="shared" si="9"/>
        <v/>
      </c>
      <c r="J17" s="125"/>
      <c r="K17" s="76" t="str">
        <f t="shared" si="10"/>
        <v/>
      </c>
      <c r="L17" s="141" t="s">
        <v>0</v>
      </c>
      <c r="M17" s="144"/>
      <c r="N17" s="145"/>
      <c r="O17" s="90"/>
      <c r="P17" s="60" t="str">
        <f t="shared" si="0"/>
        <v/>
      </c>
      <c r="Q17" s="60" t="str">
        <f t="shared" si="1"/>
        <v/>
      </c>
      <c r="R17" s="61" t="str">
        <f t="shared" si="2"/>
        <v/>
      </c>
      <c r="S17" s="62" t="str">
        <f t="shared" si="3"/>
        <v/>
      </c>
      <c r="T17" s="62" t="str">
        <f t="shared" si="4"/>
        <v/>
      </c>
      <c r="U17" s="62" t="str">
        <f t="shared" si="5"/>
        <v/>
      </c>
      <c r="V17" s="62" t="str">
        <f t="shared" si="6"/>
        <v/>
      </c>
      <c r="W17" s="62" t="str">
        <f t="shared" si="7"/>
        <v/>
      </c>
      <c r="X17" s="62" t="str">
        <f t="shared" si="11"/>
        <v/>
      </c>
      <c r="Y17" s="62" t="str">
        <f t="shared" si="13"/>
        <v/>
      </c>
      <c r="Z17" s="71">
        <f t="shared" si="12"/>
        <v>45911</v>
      </c>
      <c r="AA17" s="40" t="str">
        <f t="shared" si="14"/>
        <v/>
      </c>
      <c r="AB17" s="41"/>
      <c r="AF17" s="119" t="str">
        <f>初期条件設定表!U11</f>
        <v>プログラミング</v>
      </c>
      <c r="AG17" s="148" t="str">
        <f>初期条件設定表!V11</f>
        <v>F</v>
      </c>
    </row>
    <row r="18" spans="1:33" ht="46.15" customHeight="1">
      <c r="A18" s="71">
        <f t="shared" si="8"/>
        <v>45912</v>
      </c>
      <c r="B18" s="84" t="s">
        <v>32</v>
      </c>
      <c r="C18" s="72" t="s">
        <v>3</v>
      </c>
      <c r="D18" s="87" t="s">
        <v>32</v>
      </c>
      <c r="E18" s="73" t="str">
        <f t="shared" si="15"/>
        <v/>
      </c>
      <c r="F18" s="74" t="s">
        <v>30</v>
      </c>
      <c r="G18" s="75" t="str">
        <f t="shared" si="16"/>
        <v/>
      </c>
      <c r="H18" s="120" t="s">
        <v>31</v>
      </c>
      <c r="I18" s="122" t="str">
        <f t="shared" si="9"/>
        <v/>
      </c>
      <c r="J18" s="125"/>
      <c r="K18" s="76" t="str">
        <f t="shared" si="10"/>
        <v/>
      </c>
      <c r="L18" s="141" t="s">
        <v>0</v>
      </c>
      <c r="M18" s="144"/>
      <c r="N18" s="145"/>
      <c r="O18" s="90"/>
      <c r="P18" s="60" t="str">
        <f t="shared" si="0"/>
        <v/>
      </c>
      <c r="Q18" s="60" t="str">
        <f t="shared" si="1"/>
        <v/>
      </c>
      <c r="R18" s="61" t="str">
        <f t="shared" si="2"/>
        <v/>
      </c>
      <c r="S18" s="62" t="str">
        <f t="shared" si="3"/>
        <v/>
      </c>
      <c r="T18" s="62" t="str">
        <f t="shared" si="4"/>
        <v/>
      </c>
      <c r="U18" s="62" t="str">
        <f t="shared" si="5"/>
        <v/>
      </c>
      <c r="V18" s="62" t="str">
        <f t="shared" si="6"/>
        <v/>
      </c>
      <c r="W18" s="62" t="str">
        <f t="shared" si="7"/>
        <v/>
      </c>
      <c r="X18" s="62" t="str">
        <f t="shared" si="11"/>
        <v/>
      </c>
      <c r="Y18" s="62" t="str">
        <f t="shared" si="13"/>
        <v/>
      </c>
      <c r="Z18" s="71">
        <f t="shared" si="12"/>
        <v>45912</v>
      </c>
      <c r="AA18" s="40" t="str">
        <f t="shared" si="14"/>
        <v/>
      </c>
      <c r="AB18" s="41"/>
      <c r="AF18" s="119" t="str">
        <f>初期条件設定表!U12</f>
        <v>ソフトウエアテスト</v>
      </c>
      <c r="AG18" s="148" t="str">
        <f>初期条件設定表!V12</f>
        <v>G</v>
      </c>
    </row>
    <row r="19" spans="1:33" ht="46.15" customHeight="1">
      <c r="A19" s="71">
        <f t="shared" si="8"/>
        <v>45915</v>
      </c>
      <c r="B19" s="84" t="s">
        <v>32</v>
      </c>
      <c r="C19" s="72" t="s">
        <v>3</v>
      </c>
      <c r="D19" s="87" t="s">
        <v>32</v>
      </c>
      <c r="E19" s="73" t="str">
        <f t="shared" si="15"/>
        <v/>
      </c>
      <c r="F19" s="74" t="s">
        <v>30</v>
      </c>
      <c r="G19" s="75" t="str">
        <f t="shared" si="16"/>
        <v/>
      </c>
      <c r="H19" s="120" t="s">
        <v>31</v>
      </c>
      <c r="I19" s="122" t="str">
        <f t="shared" si="9"/>
        <v/>
      </c>
      <c r="J19" s="125"/>
      <c r="K19" s="76" t="str">
        <f t="shared" si="10"/>
        <v/>
      </c>
      <c r="L19" s="141" t="s">
        <v>0</v>
      </c>
      <c r="M19" s="144"/>
      <c r="N19" s="145"/>
      <c r="O19" s="90"/>
      <c r="P19" s="60" t="str">
        <f t="shared" si="0"/>
        <v/>
      </c>
      <c r="Q19" s="60" t="str">
        <f t="shared" si="1"/>
        <v/>
      </c>
      <c r="R19" s="61" t="str">
        <f t="shared" si="2"/>
        <v/>
      </c>
      <c r="S19" s="62" t="str">
        <f t="shared" si="3"/>
        <v/>
      </c>
      <c r="T19" s="62" t="str">
        <f t="shared" si="4"/>
        <v/>
      </c>
      <c r="U19" s="62" t="str">
        <f t="shared" si="5"/>
        <v/>
      </c>
      <c r="V19" s="62" t="str">
        <f t="shared" si="6"/>
        <v/>
      </c>
      <c r="W19" s="62" t="str">
        <f t="shared" si="7"/>
        <v/>
      </c>
      <c r="X19" s="62" t="str">
        <f t="shared" si="11"/>
        <v/>
      </c>
      <c r="Y19" s="62" t="str">
        <f t="shared" si="13"/>
        <v/>
      </c>
      <c r="Z19" s="71">
        <f t="shared" si="12"/>
        <v>45915</v>
      </c>
      <c r="AA19" s="40" t="str">
        <f t="shared" si="14"/>
        <v/>
      </c>
      <c r="AB19" s="41"/>
      <c r="AF19" s="119" t="str">
        <f>初期条件設定表!U13</f>
        <v>システム結合</v>
      </c>
      <c r="AG19" s="148" t="str">
        <f>初期条件設定表!V13</f>
        <v>H</v>
      </c>
    </row>
    <row r="20" spans="1:33" ht="46.15" customHeight="1">
      <c r="A20" s="71">
        <f t="shared" si="8"/>
        <v>45916</v>
      </c>
      <c r="B20" s="84" t="s">
        <v>32</v>
      </c>
      <c r="C20" s="72" t="s">
        <v>3</v>
      </c>
      <c r="D20" s="87" t="s">
        <v>32</v>
      </c>
      <c r="E20" s="73" t="str">
        <f t="shared" si="15"/>
        <v/>
      </c>
      <c r="F20" s="74" t="s">
        <v>30</v>
      </c>
      <c r="G20" s="75" t="str">
        <f t="shared" si="16"/>
        <v/>
      </c>
      <c r="H20" s="120" t="s">
        <v>31</v>
      </c>
      <c r="I20" s="122" t="str">
        <f t="shared" si="9"/>
        <v/>
      </c>
      <c r="J20" s="125"/>
      <c r="K20" s="76" t="str">
        <f t="shared" si="10"/>
        <v/>
      </c>
      <c r="L20" s="141" t="s">
        <v>0</v>
      </c>
      <c r="M20" s="144"/>
      <c r="N20" s="145"/>
      <c r="O20" s="90"/>
      <c r="P20" s="60" t="str">
        <f t="shared" si="0"/>
        <v/>
      </c>
      <c r="Q20" s="60" t="str">
        <f t="shared" si="1"/>
        <v/>
      </c>
      <c r="R20" s="61" t="str">
        <f t="shared" si="2"/>
        <v/>
      </c>
      <c r="S20" s="62" t="str">
        <f t="shared" si="3"/>
        <v/>
      </c>
      <c r="T20" s="62" t="str">
        <f t="shared" si="4"/>
        <v/>
      </c>
      <c r="U20" s="62" t="str">
        <f t="shared" si="5"/>
        <v/>
      </c>
      <c r="V20" s="62" t="str">
        <f t="shared" si="6"/>
        <v/>
      </c>
      <c r="W20" s="62" t="str">
        <f t="shared" si="7"/>
        <v/>
      </c>
      <c r="X20" s="62" t="str">
        <f t="shared" si="11"/>
        <v/>
      </c>
      <c r="Y20" s="62" t="str">
        <f t="shared" si="13"/>
        <v/>
      </c>
      <c r="Z20" s="71">
        <f t="shared" si="12"/>
        <v>45916</v>
      </c>
      <c r="AA20" s="40" t="str">
        <f t="shared" si="14"/>
        <v/>
      </c>
      <c r="AB20" s="41"/>
      <c r="AF20" s="119" t="str">
        <f>初期条件設定表!U14</f>
        <v>システムテスト</v>
      </c>
      <c r="AG20" s="148" t="str">
        <f>初期条件設定表!V14</f>
        <v>I</v>
      </c>
    </row>
    <row r="21" spans="1:33" ht="46.15" customHeight="1">
      <c r="A21" s="71">
        <f t="shared" si="8"/>
        <v>45917</v>
      </c>
      <c r="B21" s="84" t="s">
        <v>32</v>
      </c>
      <c r="C21" s="72" t="s">
        <v>3</v>
      </c>
      <c r="D21" s="87" t="s">
        <v>32</v>
      </c>
      <c r="E21" s="73" t="str">
        <f t="shared" si="15"/>
        <v/>
      </c>
      <c r="F21" s="74" t="s">
        <v>30</v>
      </c>
      <c r="G21" s="75" t="str">
        <f t="shared" si="16"/>
        <v/>
      </c>
      <c r="H21" s="120" t="s">
        <v>31</v>
      </c>
      <c r="I21" s="122" t="str">
        <f t="shared" si="9"/>
        <v/>
      </c>
      <c r="J21" s="125"/>
      <c r="K21" s="76" t="str">
        <f t="shared" si="10"/>
        <v/>
      </c>
      <c r="L21" s="141" t="s">
        <v>0</v>
      </c>
      <c r="M21" s="144"/>
      <c r="N21" s="145"/>
      <c r="O21" s="90"/>
      <c r="P21" s="60" t="str">
        <f t="shared" si="0"/>
        <v/>
      </c>
      <c r="Q21" s="60" t="str">
        <f t="shared" si="1"/>
        <v/>
      </c>
      <c r="R21" s="61" t="str">
        <f t="shared" si="2"/>
        <v/>
      </c>
      <c r="S21" s="62" t="str">
        <f t="shared" si="3"/>
        <v/>
      </c>
      <c r="T21" s="62" t="str">
        <f t="shared" si="4"/>
        <v/>
      </c>
      <c r="U21" s="62" t="str">
        <f t="shared" si="5"/>
        <v/>
      </c>
      <c r="V21" s="62" t="str">
        <f t="shared" si="6"/>
        <v/>
      </c>
      <c r="W21" s="62" t="str">
        <f t="shared" si="7"/>
        <v/>
      </c>
      <c r="X21" s="62" t="str">
        <f t="shared" si="11"/>
        <v/>
      </c>
      <c r="Y21" s="62" t="str">
        <f t="shared" si="13"/>
        <v/>
      </c>
      <c r="Z21" s="71">
        <f t="shared" si="12"/>
        <v>45917</v>
      </c>
      <c r="AA21" s="40" t="str">
        <f t="shared" si="14"/>
        <v/>
      </c>
      <c r="AB21" s="41"/>
      <c r="AF21" s="119" t="str">
        <f>初期条件設定表!U15</f>
        <v>運用テスト</v>
      </c>
      <c r="AG21" s="148" t="str">
        <f>初期条件設定表!V15</f>
        <v>J</v>
      </c>
    </row>
    <row r="22" spans="1:33" ht="46.15" customHeight="1">
      <c r="A22" s="71">
        <f t="shared" si="8"/>
        <v>45918</v>
      </c>
      <c r="B22" s="84" t="s">
        <v>32</v>
      </c>
      <c r="C22" s="72" t="s">
        <v>3</v>
      </c>
      <c r="D22" s="87" t="s">
        <v>32</v>
      </c>
      <c r="E22" s="73" t="str">
        <f t="shared" si="15"/>
        <v/>
      </c>
      <c r="F22" s="74" t="s">
        <v>30</v>
      </c>
      <c r="G22" s="75" t="str">
        <f t="shared" si="16"/>
        <v/>
      </c>
      <c r="H22" s="120" t="s">
        <v>31</v>
      </c>
      <c r="I22" s="122" t="str">
        <f t="shared" si="9"/>
        <v/>
      </c>
      <c r="J22" s="125"/>
      <c r="K22" s="76" t="str">
        <f t="shared" si="10"/>
        <v/>
      </c>
      <c r="L22" s="141" t="s">
        <v>0</v>
      </c>
      <c r="M22" s="144"/>
      <c r="N22" s="145"/>
      <c r="O22" s="90"/>
      <c r="P22" s="60" t="str">
        <f t="shared" si="0"/>
        <v/>
      </c>
      <c r="Q22" s="60" t="str">
        <f t="shared" si="1"/>
        <v/>
      </c>
      <c r="R22" s="61" t="str">
        <f t="shared" si="2"/>
        <v/>
      </c>
      <c r="S22" s="62" t="str">
        <f t="shared" si="3"/>
        <v/>
      </c>
      <c r="T22" s="62" t="str">
        <f t="shared" si="4"/>
        <v/>
      </c>
      <c r="U22" s="62" t="str">
        <f t="shared" si="5"/>
        <v/>
      </c>
      <c r="V22" s="62" t="str">
        <f t="shared" si="6"/>
        <v/>
      </c>
      <c r="W22" s="62" t="str">
        <f t="shared" si="7"/>
        <v/>
      </c>
      <c r="X22" s="62" t="str">
        <f t="shared" si="11"/>
        <v/>
      </c>
      <c r="Y22" s="62" t="str">
        <f t="shared" si="13"/>
        <v/>
      </c>
      <c r="Z22" s="71">
        <f t="shared" si="12"/>
        <v>45918</v>
      </c>
      <c r="AA22" s="40" t="str">
        <f t="shared" si="14"/>
        <v/>
      </c>
      <c r="AB22" s="41"/>
      <c r="AF22" s="119" t="str">
        <f>初期条件設定表!U16</f>
        <v xml:space="preserve"> </v>
      </c>
      <c r="AG22" s="148" t="str">
        <f>初期条件設定表!V16</f>
        <v>K</v>
      </c>
    </row>
    <row r="23" spans="1:33" ht="46.15" customHeight="1">
      <c r="A23" s="71">
        <f t="shared" si="8"/>
        <v>45919</v>
      </c>
      <c r="B23" s="84" t="s">
        <v>32</v>
      </c>
      <c r="C23" s="72" t="s">
        <v>3</v>
      </c>
      <c r="D23" s="87" t="s">
        <v>32</v>
      </c>
      <c r="E23" s="73" t="str">
        <f t="shared" si="15"/>
        <v/>
      </c>
      <c r="F23" s="74" t="s">
        <v>30</v>
      </c>
      <c r="G23" s="75" t="str">
        <f t="shared" si="16"/>
        <v/>
      </c>
      <c r="H23" s="120" t="s">
        <v>31</v>
      </c>
      <c r="I23" s="122" t="str">
        <f t="shared" si="9"/>
        <v/>
      </c>
      <c r="J23" s="125"/>
      <c r="K23" s="76" t="str">
        <f t="shared" si="10"/>
        <v/>
      </c>
      <c r="L23" s="141" t="s">
        <v>0</v>
      </c>
      <c r="M23" s="144"/>
      <c r="N23" s="145"/>
      <c r="O23" s="90"/>
      <c r="P23" s="60" t="str">
        <f t="shared" si="0"/>
        <v/>
      </c>
      <c r="Q23" s="60" t="str">
        <f t="shared" si="1"/>
        <v/>
      </c>
      <c r="R23" s="61" t="str">
        <f t="shared" si="2"/>
        <v/>
      </c>
      <c r="S23" s="62" t="str">
        <f t="shared" si="3"/>
        <v/>
      </c>
      <c r="T23" s="62" t="str">
        <f t="shared" si="4"/>
        <v/>
      </c>
      <c r="U23" s="62" t="str">
        <f t="shared" si="5"/>
        <v/>
      </c>
      <c r="V23" s="62" t="str">
        <f t="shared" si="6"/>
        <v/>
      </c>
      <c r="W23" s="62" t="str">
        <f t="shared" si="7"/>
        <v/>
      </c>
      <c r="X23" s="62" t="str">
        <f t="shared" si="11"/>
        <v/>
      </c>
      <c r="Y23" s="62" t="str">
        <f t="shared" si="13"/>
        <v/>
      </c>
      <c r="Z23" s="71">
        <f t="shared" si="12"/>
        <v>45919</v>
      </c>
      <c r="AA23" s="40" t="str">
        <f t="shared" si="14"/>
        <v/>
      </c>
      <c r="AB23" s="41"/>
      <c r="AF23" s="119" t="str">
        <f>初期条件設定表!U17</f>
        <v xml:space="preserve"> </v>
      </c>
      <c r="AG23" s="148" t="str">
        <f>初期条件設定表!V17</f>
        <v>L</v>
      </c>
    </row>
    <row r="24" spans="1:33" ht="46.15" customHeight="1">
      <c r="A24" s="71">
        <f t="shared" si="8"/>
        <v>45922</v>
      </c>
      <c r="B24" s="84" t="s">
        <v>32</v>
      </c>
      <c r="C24" s="72" t="s">
        <v>3</v>
      </c>
      <c r="D24" s="87" t="s">
        <v>32</v>
      </c>
      <c r="E24" s="73" t="str">
        <f t="shared" si="15"/>
        <v/>
      </c>
      <c r="F24" s="74" t="s">
        <v>30</v>
      </c>
      <c r="G24" s="75" t="str">
        <f t="shared" si="16"/>
        <v/>
      </c>
      <c r="H24" s="120" t="s">
        <v>31</v>
      </c>
      <c r="I24" s="122" t="str">
        <f t="shared" si="9"/>
        <v/>
      </c>
      <c r="J24" s="125"/>
      <c r="K24" s="76" t="str">
        <f t="shared" si="10"/>
        <v/>
      </c>
      <c r="L24" s="141" t="s">
        <v>0</v>
      </c>
      <c r="M24" s="144"/>
      <c r="N24" s="145"/>
      <c r="O24" s="90"/>
      <c r="P24" s="60" t="str">
        <f t="shared" si="0"/>
        <v/>
      </c>
      <c r="Q24" s="60" t="str">
        <f t="shared" si="1"/>
        <v/>
      </c>
      <c r="R24" s="61" t="str">
        <f t="shared" si="2"/>
        <v/>
      </c>
      <c r="S24" s="62" t="str">
        <f t="shared" si="3"/>
        <v/>
      </c>
      <c r="T24" s="62" t="str">
        <f t="shared" si="4"/>
        <v/>
      </c>
      <c r="U24" s="62" t="str">
        <f t="shared" si="5"/>
        <v/>
      </c>
      <c r="V24" s="62" t="str">
        <f t="shared" si="6"/>
        <v/>
      </c>
      <c r="W24" s="62" t="str">
        <f t="shared" si="7"/>
        <v/>
      </c>
      <c r="X24" s="62" t="str">
        <f t="shared" si="11"/>
        <v/>
      </c>
      <c r="Y24" s="62" t="str">
        <f t="shared" si="13"/>
        <v/>
      </c>
      <c r="Z24" s="71">
        <f t="shared" si="12"/>
        <v>45922</v>
      </c>
      <c r="AA24" s="40" t="str">
        <f t="shared" si="14"/>
        <v/>
      </c>
      <c r="AB24" s="41"/>
      <c r="AF24" s="119" t="str">
        <f>初期条件設定表!U18</f>
        <v xml:space="preserve"> </v>
      </c>
      <c r="AG24" s="148" t="str">
        <f>初期条件設定表!V18</f>
        <v>M</v>
      </c>
    </row>
    <row r="25" spans="1:33" ht="46.15" customHeight="1">
      <c r="A25" s="71">
        <f t="shared" si="8"/>
        <v>45923</v>
      </c>
      <c r="B25" s="84" t="s">
        <v>32</v>
      </c>
      <c r="C25" s="72" t="s">
        <v>3</v>
      </c>
      <c r="D25" s="87" t="s">
        <v>32</v>
      </c>
      <c r="E25" s="73" t="str">
        <f t="shared" si="15"/>
        <v/>
      </c>
      <c r="F25" s="74" t="s">
        <v>30</v>
      </c>
      <c r="G25" s="75" t="str">
        <f t="shared" si="16"/>
        <v/>
      </c>
      <c r="H25" s="120" t="s">
        <v>31</v>
      </c>
      <c r="I25" s="122" t="str">
        <f t="shared" si="9"/>
        <v/>
      </c>
      <c r="J25" s="125"/>
      <c r="K25" s="76" t="str">
        <f t="shared" si="10"/>
        <v/>
      </c>
      <c r="L25" s="141" t="s">
        <v>0</v>
      </c>
      <c r="M25" s="144"/>
      <c r="N25" s="145"/>
      <c r="O25" s="90"/>
      <c r="P25" s="60" t="str">
        <f t="shared" si="0"/>
        <v/>
      </c>
      <c r="Q25" s="60" t="str">
        <f t="shared" si="1"/>
        <v/>
      </c>
      <c r="R25" s="61" t="str">
        <f t="shared" si="2"/>
        <v/>
      </c>
      <c r="S25" s="62" t="str">
        <f t="shared" si="3"/>
        <v/>
      </c>
      <c r="T25" s="62" t="str">
        <f t="shared" si="4"/>
        <v/>
      </c>
      <c r="U25" s="62" t="str">
        <f t="shared" si="5"/>
        <v/>
      </c>
      <c r="V25" s="62" t="str">
        <f t="shared" si="6"/>
        <v/>
      </c>
      <c r="W25" s="62" t="str">
        <f t="shared" si="7"/>
        <v/>
      </c>
      <c r="X25" s="62" t="str">
        <f t="shared" si="11"/>
        <v/>
      </c>
      <c r="Y25" s="62" t="str">
        <f t="shared" si="13"/>
        <v/>
      </c>
      <c r="Z25" s="71">
        <f t="shared" si="12"/>
        <v>45923</v>
      </c>
      <c r="AA25" s="40" t="str">
        <f t="shared" si="14"/>
        <v/>
      </c>
      <c r="AB25" s="41"/>
      <c r="AF25" s="119" t="str">
        <f>初期条件設定表!U19</f>
        <v xml:space="preserve"> </v>
      </c>
      <c r="AG25" s="148" t="str">
        <f>初期条件設定表!V19</f>
        <v>N</v>
      </c>
    </row>
    <row r="26" spans="1:33" ht="46.15" customHeight="1">
      <c r="A26" s="71">
        <f t="shared" si="8"/>
        <v>45924</v>
      </c>
      <c r="B26" s="84" t="s">
        <v>32</v>
      </c>
      <c r="C26" s="72" t="s">
        <v>3</v>
      </c>
      <c r="D26" s="87" t="s">
        <v>32</v>
      </c>
      <c r="E26" s="73" t="str">
        <f t="shared" si="15"/>
        <v/>
      </c>
      <c r="F26" s="74" t="s">
        <v>30</v>
      </c>
      <c r="G26" s="75" t="str">
        <f t="shared" si="16"/>
        <v/>
      </c>
      <c r="H26" s="120" t="s">
        <v>31</v>
      </c>
      <c r="I26" s="122" t="str">
        <f t="shared" si="9"/>
        <v/>
      </c>
      <c r="J26" s="125"/>
      <c r="K26" s="76" t="str">
        <f t="shared" si="10"/>
        <v/>
      </c>
      <c r="L26" s="141" t="s">
        <v>0</v>
      </c>
      <c r="M26" s="144"/>
      <c r="N26" s="145"/>
      <c r="O26" s="90"/>
      <c r="P26" s="60" t="str">
        <f t="shared" si="0"/>
        <v/>
      </c>
      <c r="Q26" s="60" t="str">
        <f t="shared" si="1"/>
        <v/>
      </c>
      <c r="R26" s="61" t="str">
        <f t="shared" si="2"/>
        <v/>
      </c>
      <c r="S26" s="62" t="str">
        <f t="shared" si="3"/>
        <v/>
      </c>
      <c r="T26" s="62" t="str">
        <f t="shared" si="4"/>
        <v/>
      </c>
      <c r="U26" s="62" t="str">
        <f t="shared" si="5"/>
        <v/>
      </c>
      <c r="V26" s="62" t="str">
        <f t="shared" si="6"/>
        <v/>
      </c>
      <c r="W26" s="62" t="str">
        <f t="shared" si="7"/>
        <v/>
      </c>
      <c r="X26" s="62" t="str">
        <f t="shared" si="11"/>
        <v/>
      </c>
      <c r="Y26" s="62" t="str">
        <f t="shared" si="13"/>
        <v/>
      </c>
      <c r="Z26" s="71">
        <f t="shared" si="12"/>
        <v>45924</v>
      </c>
      <c r="AA26" s="40" t="str">
        <f t="shared" si="14"/>
        <v/>
      </c>
      <c r="AB26" s="41"/>
      <c r="AF26" s="119" t="str">
        <f>初期条件設定表!U20</f>
        <v xml:space="preserve"> </v>
      </c>
      <c r="AG26" s="148" t="str">
        <f>初期条件設定表!V20</f>
        <v>O</v>
      </c>
    </row>
    <row r="27" spans="1:33" ht="46.15" customHeight="1">
      <c r="A27" s="71">
        <f t="shared" si="8"/>
        <v>45925</v>
      </c>
      <c r="B27" s="84" t="s">
        <v>32</v>
      </c>
      <c r="C27" s="72" t="s">
        <v>3</v>
      </c>
      <c r="D27" s="87" t="s">
        <v>32</v>
      </c>
      <c r="E27" s="73" t="str">
        <f t="shared" si="15"/>
        <v/>
      </c>
      <c r="F27" s="74" t="s">
        <v>30</v>
      </c>
      <c r="G27" s="75" t="str">
        <f t="shared" si="16"/>
        <v/>
      </c>
      <c r="H27" s="120" t="s">
        <v>31</v>
      </c>
      <c r="I27" s="122" t="str">
        <f t="shared" si="9"/>
        <v/>
      </c>
      <c r="J27" s="125"/>
      <c r="K27" s="76" t="str">
        <f t="shared" si="10"/>
        <v/>
      </c>
      <c r="L27" s="141" t="s">
        <v>0</v>
      </c>
      <c r="M27" s="144"/>
      <c r="N27" s="145"/>
      <c r="O27" s="90"/>
      <c r="P27" s="60" t="str">
        <f t="shared" si="0"/>
        <v/>
      </c>
      <c r="Q27" s="60" t="str">
        <f t="shared" si="1"/>
        <v/>
      </c>
      <c r="R27" s="61" t="str">
        <f t="shared" si="2"/>
        <v/>
      </c>
      <c r="S27" s="62" t="str">
        <f t="shared" si="3"/>
        <v/>
      </c>
      <c r="T27" s="62" t="str">
        <f t="shared" si="4"/>
        <v/>
      </c>
      <c r="U27" s="62" t="str">
        <f t="shared" si="5"/>
        <v/>
      </c>
      <c r="V27" s="62" t="str">
        <f t="shared" si="6"/>
        <v/>
      </c>
      <c r="W27" s="62" t="str">
        <f t="shared" si="7"/>
        <v/>
      </c>
      <c r="X27" s="62" t="str">
        <f t="shared" si="11"/>
        <v/>
      </c>
      <c r="Y27" s="62" t="str">
        <f t="shared" si="13"/>
        <v/>
      </c>
      <c r="Z27" s="71">
        <f t="shared" si="12"/>
        <v>45925</v>
      </c>
      <c r="AA27" s="40" t="str">
        <f t="shared" si="14"/>
        <v/>
      </c>
      <c r="AB27" s="41"/>
      <c r="AF27" s="119" t="str">
        <f>初期条件設定表!U21</f>
        <v xml:space="preserve"> </v>
      </c>
      <c r="AG27" s="148" t="str">
        <f>初期条件設定表!V21</f>
        <v>P</v>
      </c>
    </row>
    <row r="28" spans="1:33" ht="46.15" customHeight="1">
      <c r="A28" s="71">
        <f t="shared" si="8"/>
        <v>45926</v>
      </c>
      <c r="B28" s="84" t="s">
        <v>32</v>
      </c>
      <c r="C28" s="72" t="s">
        <v>3</v>
      </c>
      <c r="D28" s="87" t="s">
        <v>32</v>
      </c>
      <c r="E28" s="73" t="str">
        <f t="shared" si="15"/>
        <v/>
      </c>
      <c r="F28" s="74" t="s">
        <v>30</v>
      </c>
      <c r="G28" s="75" t="str">
        <f t="shared" si="16"/>
        <v/>
      </c>
      <c r="H28" s="120" t="s">
        <v>31</v>
      </c>
      <c r="I28" s="122" t="str">
        <f t="shared" si="9"/>
        <v/>
      </c>
      <c r="J28" s="125"/>
      <c r="K28" s="76" t="str">
        <f t="shared" si="10"/>
        <v/>
      </c>
      <c r="L28" s="141" t="s">
        <v>0</v>
      </c>
      <c r="M28" s="144"/>
      <c r="N28" s="145"/>
      <c r="O28" s="90"/>
      <c r="P28" s="60" t="str">
        <f t="shared" si="0"/>
        <v/>
      </c>
      <c r="Q28" s="60" t="str">
        <f t="shared" si="1"/>
        <v/>
      </c>
      <c r="R28" s="61" t="str">
        <f t="shared" si="2"/>
        <v/>
      </c>
      <c r="S28" s="62" t="str">
        <f t="shared" si="3"/>
        <v/>
      </c>
      <c r="T28" s="62" t="str">
        <f t="shared" si="4"/>
        <v/>
      </c>
      <c r="U28" s="62" t="str">
        <f t="shared" si="5"/>
        <v/>
      </c>
      <c r="V28" s="62" t="str">
        <f t="shared" si="6"/>
        <v/>
      </c>
      <c r="W28" s="62" t="str">
        <f t="shared" si="7"/>
        <v/>
      </c>
      <c r="X28" s="62" t="str">
        <f t="shared" si="11"/>
        <v/>
      </c>
      <c r="Y28" s="62" t="str">
        <f t="shared" si="13"/>
        <v/>
      </c>
      <c r="Z28" s="71">
        <f t="shared" si="12"/>
        <v>45926</v>
      </c>
      <c r="AA28" s="40" t="str">
        <f t="shared" si="14"/>
        <v/>
      </c>
      <c r="AB28" s="41"/>
      <c r="AF28" s="119" t="str">
        <f>初期条件設定表!U22</f>
        <v xml:space="preserve"> </v>
      </c>
      <c r="AG28" s="148" t="str">
        <f>初期条件設定表!V22</f>
        <v>Q</v>
      </c>
    </row>
    <row r="29" spans="1:33" ht="46.15" customHeight="1">
      <c r="A29" s="71">
        <f t="shared" si="8"/>
        <v>45929</v>
      </c>
      <c r="B29" s="84" t="s">
        <v>32</v>
      </c>
      <c r="C29" s="72" t="s">
        <v>3</v>
      </c>
      <c r="D29" s="87" t="s">
        <v>32</v>
      </c>
      <c r="E29" s="73" t="str">
        <f t="shared" si="15"/>
        <v/>
      </c>
      <c r="F29" s="74" t="s">
        <v>30</v>
      </c>
      <c r="G29" s="75" t="str">
        <f t="shared" si="16"/>
        <v/>
      </c>
      <c r="H29" s="120" t="s">
        <v>31</v>
      </c>
      <c r="I29" s="122" t="str">
        <f t="shared" si="9"/>
        <v/>
      </c>
      <c r="J29" s="125"/>
      <c r="K29" s="76" t="str">
        <f t="shared" si="10"/>
        <v/>
      </c>
      <c r="L29" s="141" t="s">
        <v>0</v>
      </c>
      <c r="M29" s="144"/>
      <c r="N29" s="145"/>
      <c r="O29" s="90"/>
      <c r="P29" s="60" t="str">
        <f t="shared" si="0"/>
        <v/>
      </c>
      <c r="Q29" s="60" t="str">
        <f t="shared" si="1"/>
        <v/>
      </c>
      <c r="R29" s="61" t="str">
        <f t="shared" si="2"/>
        <v/>
      </c>
      <c r="S29" s="62" t="str">
        <f t="shared" si="3"/>
        <v/>
      </c>
      <c r="T29" s="62" t="str">
        <f t="shared" si="4"/>
        <v/>
      </c>
      <c r="U29" s="62" t="str">
        <f t="shared" si="5"/>
        <v/>
      </c>
      <c r="V29" s="62" t="str">
        <f t="shared" si="6"/>
        <v/>
      </c>
      <c r="W29" s="62" t="str">
        <f t="shared" si="7"/>
        <v/>
      </c>
      <c r="X29" s="62" t="str">
        <f t="shared" si="11"/>
        <v/>
      </c>
      <c r="Y29" s="62" t="str">
        <f t="shared" si="13"/>
        <v/>
      </c>
      <c r="Z29" s="71">
        <f t="shared" si="12"/>
        <v>45929</v>
      </c>
      <c r="AA29" s="40" t="str">
        <f t="shared" si="14"/>
        <v/>
      </c>
      <c r="AB29" s="41"/>
      <c r="AF29" s="119" t="str">
        <f>初期条件設定表!U23</f>
        <v xml:space="preserve"> </v>
      </c>
      <c r="AG29" s="148" t="str">
        <f>初期条件設定表!V23</f>
        <v>R</v>
      </c>
    </row>
    <row r="30" spans="1:33" ht="46.15" customHeight="1">
      <c r="A30" s="71">
        <f t="shared" si="8"/>
        <v>45930</v>
      </c>
      <c r="B30" s="84" t="s">
        <v>32</v>
      </c>
      <c r="C30" s="72" t="s">
        <v>3</v>
      </c>
      <c r="D30" s="87" t="s">
        <v>32</v>
      </c>
      <c r="E30" s="73" t="str">
        <f t="shared" si="15"/>
        <v/>
      </c>
      <c r="F30" s="74" t="s">
        <v>30</v>
      </c>
      <c r="G30" s="75" t="str">
        <f t="shared" si="16"/>
        <v/>
      </c>
      <c r="H30" s="120" t="s">
        <v>31</v>
      </c>
      <c r="I30" s="122" t="str">
        <f t="shared" si="9"/>
        <v/>
      </c>
      <c r="J30" s="125"/>
      <c r="K30" s="76" t="str">
        <f t="shared" si="10"/>
        <v/>
      </c>
      <c r="L30" s="141" t="s">
        <v>0</v>
      </c>
      <c r="M30" s="144"/>
      <c r="N30" s="145"/>
      <c r="O30" s="90"/>
      <c r="P30" s="60" t="str">
        <f t="shared" si="0"/>
        <v/>
      </c>
      <c r="Q30" s="60" t="str">
        <f t="shared" si="1"/>
        <v/>
      </c>
      <c r="R30" s="61" t="str">
        <f t="shared" si="2"/>
        <v/>
      </c>
      <c r="S30" s="62" t="str">
        <f t="shared" si="3"/>
        <v/>
      </c>
      <c r="T30" s="62" t="str">
        <f t="shared" si="4"/>
        <v/>
      </c>
      <c r="U30" s="62" t="str">
        <f t="shared" si="5"/>
        <v/>
      </c>
      <c r="V30" s="62" t="str">
        <f t="shared" si="6"/>
        <v/>
      </c>
      <c r="W30" s="62" t="str">
        <f t="shared" si="7"/>
        <v/>
      </c>
      <c r="X30" s="62" t="str">
        <f t="shared" si="11"/>
        <v/>
      </c>
      <c r="Y30" s="62" t="str">
        <f t="shared" si="13"/>
        <v/>
      </c>
      <c r="Z30" s="71">
        <f t="shared" si="12"/>
        <v>45930</v>
      </c>
      <c r="AA30" s="40" t="str">
        <f t="shared" si="14"/>
        <v/>
      </c>
      <c r="AB30" s="41"/>
      <c r="AF30" s="119" t="str">
        <f>初期条件設定表!U24</f>
        <v xml:space="preserve"> </v>
      </c>
      <c r="AG30" s="148" t="str">
        <f>初期条件設定表!V24</f>
        <v>S</v>
      </c>
    </row>
    <row r="31" spans="1:33" ht="46.15" customHeight="1">
      <c r="A31" s="71" t="str">
        <f t="shared" si="8"/>
        <v/>
      </c>
      <c r="B31" s="85" t="s">
        <v>32</v>
      </c>
      <c r="C31" s="77" t="s">
        <v>3</v>
      </c>
      <c r="D31" s="88" t="s">
        <v>32</v>
      </c>
      <c r="E31" s="73" t="str">
        <f t="shared" si="15"/>
        <v/>
      </c>
      <c r="F31" s="74" t="s">
        <v>30</v>
      </c>
      <c r="G31" s="75" t="str">
        <f t="shared" si="16"/>
        <v/>
      </c>
      <c r="H31" s="120" t="s">
        <v>31</v>
      </c>
      <c r="I31" s="122" t="str">
        <f t="shared" si="9"/>
        <v/>
      </c>
      <c r="J31" s="125"/>
      <c r="K31" s="76" t="str">
        <f t="shared" si="10"/>
        <v/>
      </c>
      <c r="L31" s="141" t="s">
        <v>0</v>
      </c>
      <c r="M31" s="144"/>
      <c r="N31" s="145"/>
      <c r="O31" s="90"/>
      <c r="P31" s="60" t="str">
        <f t="shared" si="0"/>
        <v/>
      </c>
      <c r="Q31" s="60" t="str">
        <f t="shared" si="1"/>
        <v/>
      </c>
      <c r="R31" s="61" t="str">
        <f t="shared" si="2"/>
        <v/>
      </c>
      <c r="S31" s="62" t="str">
        <f t="shared" si="3"/>
        <v/>
      </c>
      <c r="T31" s="62" t="str">
        <f t="shared" si="4"/>
        <v/>
      </c>
      <c r="U31" s="62" t="str">
        <f t="shared" si="5"/>
        <v/>
      </c>
      <c r="V31" s="62" t="str">
        <f t="shared" si="6"/>
        <v/>
      </c>
      <c r="W31" s="62" t="str">
        <f t="shared" si="7"/>
        <v/>
      </c>
      <c r="X31" s="62" t="str">
        <f t="shared" si="11"/>
        <v/>
      </c>
      <c r="Y31" s="62" t="str">
        <f t="shared" si="13"/>
        <v/>
      </c>
      <c r="Z31" s="71" t="str">
        <f t="shared" si="12"/>
        <v/>
      </c>
      <c r="AA31" s="40" t="str">
        <f t="shared" si="14"/>
        <v/>
      </c>
      <c r="AB31" s="41"/>
      <c r="AF31" s="119" t="str">
        <f>初期条件設定表!U25</f>
        <v xml:space="preserve"> </v>
      </c>
      <c r="AG31" s="148" t="str">
        <f>初期条件設定表!V25</f>
        <v>T</v>
      </c>
    </row>
    <row r="32" spans="1:33" ht="46.15" customHeight="1" thickBot="1">
      <c r="A32" s="71" t="str">
        <f t="shared" si="8"/>
        <v/>
      </c>
      <c r="B32" s="84" t="s">
        <v>32</v>
      </c>
      <c r="C32" s="72" t="s">
        <v>3</v>
      </c>
      <c r="D32" s="87" t="s">
        <v>32</v>
      </c>
      <c r="E32" s="73" t="str">
        <f t="shared" si="15"/>
        <v/>
      </c>
      <c r="F32" s="74" t="s">
        <v>30</v>
      </c>
      <c r="G32" s="75" t="str">
        <f t="shared" si="16"/>
        <v/>
      </c>
      <c r="H32" s="120" t="s">
        <v>31</v>
      </c>
      <c r="I32" s="122" t="str">
        <f t="shared" si="9"/>
        <v/>
      </c>
      <c r="J32" s="125"/>
      <c r="K32" s="76" t="str">
        <f t="shared" si="10"/>
        <v/>
      </c>
      <c r="L32" s="141" t="s">
        <v>0</v>
      </c>
      <c r="M32" s="149"/>
      <c r="N32" s="150"/>
      <c r="O32" s="90"/>
      <c r="P32" s="60" t="str">
        <f t="shared" si="0"/>
        <v/>
      </c>
      <c r="Q32" s="60" t="str">
        <f t="shared" si="1"/>
        <v/>
      </c>
      <c r="R32" s="61" t="str">
        <f t="shared" si="2"/>
        <v/>
      </c>
      <c r="S32" s="62" t="str">
        <f t="shared" si="3"/>
        <v/>
      </c>
      <c r="T32" s="62" t="str">
        <f t="shared" si="4"/>
        <v/>
      </c>
      <c r="U32" s="62" t="str">
        <f t="shared" si="5"/>
        <v/>
      </c>
      <c r="V32" s="62" t="str">
        <f t="shared" si="6"/>
        <v/>
      </c>
      <c r="W32" s="62" t="str">
        <f t="shared" si="7"/>
        <v/>
      </c>
      <c r="X32" s="62" t="str">
        <f t="shared" si="11"/>
        <v/>
      </c>
      <c r="Y32" s="62" t="str">
        <f t="shared" si="13"/>
        <v/>
      </c>
      <c r="Z32" s="71" t="str">
        <f t="shared" si="12"/>
        <v/>
      </c>
      <c r="AA32" s="40" t="str">
        <f t="shared" si="14"/>
        <v/>
      </c>
      <c r="AB32" s="41"/>
      <c r="AF32" s="119" t="str">
        <f>初期条件設定表!U26</f>
        <v xml:space="preserve"> </v>
      </c>
      <c r="AG32" s="148" t="str">
        <f>初期条件設定表!V26</f>
        <v xml:space="preserve"> </v>
      </c>
    </row>
    <row r="33" spans="1:28" ht="46.15" hidden="1" customHeight="1">
      <c r="A33" s="71" t="str">
        <f t="shared" si="8"/>
        <v/>
      </c>
      <c r="B33" s="84" t="s">
        <v>32</v>
      </c>
      <c r="C33" s="72" t="s">
        <v>3</v>
      </c>
      <c r="D33" s="87" t="s">
        <v>32</v>
      </c>
      <c r="E33" s="73" t="str">
        <f t="shared" si="15"/>
        <v/>
      </c>
      <c r="F33" s="74" t="s">
        <v>30</v>
      </c>
      <c r="G33" s="75" t="str">
        <f t="shared" si="16"/>
        <v/>
      </c>
      <c r="H33" s="120" t="s">
        <v>31</v>
      </c>
      <c r="I33" s="122" t="str">
        <f t="shared" si="9"/>
        <v/>
      </c>
      <c r="J33" s="125"/>
      <c r="K33" s="76" t="str">
        <f t="shared" si="10"/>
        <v/>
      </c>
      <c r="L33" s="141" t="s">
        <v>0</v>
      </c>
      <c r="M33" s="163"/>
      <c r="N33" s="154"/>
      <c r="O33" s="90"/>
      <c r="P33" s="60" t="str">
        <f t="shared" si="0"/>
        <v/>
      </c>
      <c r="Q33" s="60" t="str">
        <f t="shared" si="1"/>
        <v/>
      </c>
      <c r="R33" s="61" t="str">
        <f t="shared" si="2"/>
        <v/>
      </c>
      <c r="S33" s="62" t="str">
        <f t="shared" si="3"/>
        <v/>
      </c>
      <c r="T33" s="62" t="str">
        <f t="shared" si="4"/>
        <v/>
      </c>
      <c r="U33" s="62" t="str">
        <f t="shared" si="5"/>
        <v/>
      </c>
      <c r="V33" s="62" t="str">
        <f t="shared" si="6"/>
        <v/>
      </c>
      <c r="W33" s="62" t="str">
        <f t="shared" si="7"/>
        <v/>
      </c>
      <c r="X33" s="62" t="str">
        <f t="shared" si="11"/>
        <v/>
      </c>
      <c r="Y33" s="62" t="str">
        <f t="shared" si="13"/>
        <v/>
      </c>
      <c r="Z33" s="71" t="str">
        <f t="shared" si="12"/>
        <v/>
      </c>
      <c r="AA33" s="40" t="str">
        <f t="shared" si="14"/>
        <v/>
      </c>
      <c r="AB33" s="41"/>
    </row>
    <row r="34" spans="1:28" ht="46.15" hidden="1" customHeight="1">
      <c r="A34" s="71" t="str">
        <f t="shared" si="8"/>
        <v/>
      </c>
      <c r="B34" s="84" t="s">
        <v>32</v>
      </c>
      <c r="C34" s="72" t="s">
        <v>3</v>
      </c>
      <c r="D34" s="87" t="s">
        <v>32</v>
      </c>
      <c r="E34" s="73" t="str">
        <f t="shared" si="15"/>
        <v/>
      </c>
      <c r="F34" s="74" t="s">
        <v>30</v>
      </c>
      <c r="G34" s="75" t="str">
        <f t="shared" si="16"/>
        <v/>
      </c>
      <c r="H34" s="120" t="s">
        <v>31</v>
      </c>
      <c r="I34" s="122" t="str">
        <f t="shared" si="9"/>
        <v/>
      </c>
      <c r="J34" s="125"/>
      <c r="K34" s="76" t="str">
        <f t="shared" si="10"/>
        <v/>
      </c>
      <c r="L34" s="141" t="s">
        <v>0</v>
      </c>
      <c r="M34" s="144"/>
      <c r="N34" s="154"/>
      <c r="O34" s="90"/>
      <c r="P34" s="60" t="str">
        <f t="shared" si="0"/>
        <v/>
      </c>
      <c r="Q34" s="60" t="str">
        <f t="shared" si="1"/>
        <v/>
      </c>
      <c r="R34" s="61" t="str">
        <f t="shared" si="2"/>
        <v/>
      </c>
      <c r="S34" s="62" t="str">
        <f t="shared" si="3"/>
        <v/>
      </c>
      <c r="T34" s="62" t="str">
        <f t="shared" si="4"/>
        <v/>
      </c>
      <c r="U34" s="62" t="str">
        <f t="shared" si="5"/>
        <v/>
      </c>
      <c r="V34" s="62" t="str">
        <f t="shared" si="6"/>
        <v/>
      </c>
      <c r="W34" s="62" t="str">
        <f t="shared" si="7"/>
        <v/>
      </c>
      <c r="X34" s="62" t="str">
        <f t="shared" ref="X34:X35" si="17">IF(OR(DBCS($B34)="：",$B34="",DBCS($D34)="：",$D34=""),"",SUM(S34:W34))</f>
        <v/>
      </c>
      <c r="Y34" s="62" t="str">
        <f t="shared" si="13"/>
        <v/>
      </c>
      <c r="Z34" s="71" t="str">
        <f t="shared" si="12"/>
        <v/>
      </c>
      <c r="AA34" s="40"/>
      <c r="AB34" s="41"/>
    </row>
    <row r="35" spans="1:28" ht="46.15" hidden="1" customHeight="1" thickBot="1">
      <c r="A35" s="78" t="str">
        <f t="shared" si="8"/>
        <v/>
      </c>
      <c r="B35" s="86" t="s">
        <v>59</v>
      </c>
      <c r="C35" s="79" t="s">
        <v>25</v>
      </c>
      <c r="D35" s="89" t="s">
        <v>59</v>
      </c>
      <c r="E35" s="80" t="str">
        <f t="shared" si="15"/>
        <v/>
      </c>
      <c r="F35" s="81" t="s">
        <v>64</v>
      </c>
      <c r="G35" s="82" t="str">
        <f t="shared" si="16"/>
        <v/>
      </c>
      <c r="H35" s="121" t="s">
        <v>83</v>
      </c>
      <c r="I35" s="123" t="str">
        <f t="shared" si="9"/>
        <v/>
      </c>
      <c r="J35" s="126"/>
      <c r="K35" s="83" t="str">
        <f t="shared" si="10"/>
        <v/>
      </c>
      <c r="L35" s="164" t="s">
        <v>84</v>
      </c>
      <c r="M35" s="149"/>
      <c r="N35" s="165"/>
      <c r="O35" s="91"/>
      <c r="P35" s="60" t="str">
        <f t="shared" si="0"/>
        <v/>
      </c>
      <c r="Q35" s="60" t="str">
        <f t="shared" si="1"/>
        <v/>
      </c>
      <c r="R35" s="61" t="str">
        <f t="shared" si="2"/>
        <v/>
      </c>
      <c r="S35" s="62" t="str">
        <f t="shared" si="3"/>
        <v/>
      </c>
      <c r="T35" s="62" t="str">
        <f t="shared" si="4"/>
        <v/>
      </c>
      <c r="U35" s="62" t="str">
        <f t="shared" si="5"/>
        <v/>
      </c>
      <c r="V35" s="62" t="str">
        <f t="shared" si="6"/>
        <v/>
      </c>
      <c r="W35" s="62" t="str">
        <f t="shared" si="7"/>
        <v/>
      </c>
      <c r="X35" s="62" t="str">
        <f t="shared" si="17"/>
        <v/>
      </c>
      <c r="Y35" s="62" t="str">
        <f t="shared" si="13"/>
        <v/>
      </c>
      <c r="Z35" s="78" t="str">
        <f t="shared" si="12"/>
        <v/>
      </c>
      <c r="AA35" s="40" t="str">
        <f>IF(OR(DBCS($B35)="：",$B35="",DBCS($D35)="：",$D35=""),"",MAX(MIN($D35,TIME(23,59,59))-MAX($B35,$AH$1),0))</f>
        <v/>
      </c>
      <c r="AB35" s="41"/>
    </row>
    <row r="36" spans="1:28" ht="41.25" customHeight="1" thickBot="1">
      <c r="A36" s="42" t="s">
        <v>33</v>
      </c>
      <c r="B36" s="418"/>
      <c r="C36" s="419"/>
      <c r="D36" s="420"/>
      <c r="E36" s="421">
        <f>SUM(E9:E35)+SUM(G9:G35)/60</f>
        <v>0</v>
      </c>
      <c r="F36" s="422"/>
      <c r="G36" s="423" t="s">
        <v>1</v>
      </c>
      <c r="H36" s="424"/>
      <c r="I36" s="127"/>
      <c r="J36" s="128"/>
      <c r="K36" s="69">
        <f>SUM(K9:K35)</f>
        <v>0</v>
      </c>
      <c r="L36" s="161" t="s">
        <v>0</v>
      </c>
      <c r="M36" s="162"/>
      <c r="N36" s="411"/>
      <c r="O36" s="413"/>
      <c r="P36" s="47"/>
      <c r="Q36" s="47"/>
      <c r="R36" s="47"/>
      <c r="S36" s="47"/>
      <c r="T36" s="47"/>
      <c r="U36" s="47"/>
      <c r="V36" s="47"/>
      <c r="W36" s="63"/>
      <c r="X36" s="63"/>
      <c r="Y36" s="63"/>
      <c r="Z36" s="63"/>
      <c r="AA36" s="41"/>
      <c r="AB36" s="41"/>
    </row>
    <row r="37" spans="1:28" ht="19.5" customHeight="1">
      <c r="A37" s="9"/>
      <c r="B37" s="10"/>
      <c r="C37" s="10"/>
      <c r="D37" s="10"/>
      <c r="E37" s="2"/>
      <c r="F37" s="2"/>
      <c r="G37" s="10"/>
      <c r="H37" s="10"/>
      <c r="I37" s="10"/>
      <c r="J37" s="10"/>
      <c r="K37" s="1"/>
      <c r="L37" s="134"/>
      <c r="M37" s="11"/>
      <c r="N37" s="11"/>
      <c r="P37" s="47"/>
      <c r="Q37" s="47"/>
      <c r="R37" s="47"/>
      <c r="S37" s="47"/>
      <c r="T37" s="47"/>
      <c r="U37" s="47"/>
      <c r="V37" s="47"/>
      <c r="W37" s="47"/>
      <c r="X37" s="47"/>
      <c r="Y37" s="47"/>
      <c r="Z37" s="47"/>
    </row>
    <row r="38" spans="1:28">
      <c r="P38" s="47"/>
      <c r="Q38" s="47"/>
      <c r="R38" s="47"/>
      <c r="S38" s="47"/>
      <c r="T38" s="47"/>
      <c r="U38" s="47"/>
      <c r="V38" s="47"/>
      <c r="W38" s="47"/>
      <c r="X38" s="47"/>
      <c r="Y38" s="47"/>
      <c r="Z38" s="47"/>
    </row>
    <row r="39" spans="1:28">
      <c r="P39" s="47"/>
      <c r="Q39" s="47"/>
      <c r="R39" s="47"/>
      <c r="S39" s="47"/>
      <c r="T39" s="47"/>
      <c r="U39" s="47"/>
      <c r="V39" s="47"/>
      <c r="W39" s="47"/>
      <c r="X39" s="47"/>
      <c r="Y39" s="47"/>
      <c r="Z39" s="47"/>
    </row>
    <row r="40" spans="1:28">
      <c r="P40" s="47"/>
      <c r="Q40" s="47"/>
      <c r="R40" s="47"/>
      <c r="S40" s="47"/>
      <c r="T40" s="47"/>
      <c r="U40" s="47"/>
      <c r="V40" s="47"/>
      <c r="W40" s="47"/>
      <c r="X40" s="47"/>
      <c r="Y40" s="47"/>
      <c r="Z40" s="47"/>
    </row>
    <row r="41" spans="1:28">
      <c r="P41" s="47"/>
      <c r="Q41" s="47"/>
      <c r="R41" s="47"/>
      <c r="S41" s="47"/>
      <c r="T41" s="47"/>
      <c r="U41" s="47"/>
      <c r="V41" s="47"/>
      <c r="W41" s="47"/>
      <c r="X41" s="47"/>
      <c r="Y41" s="47"/>
      <c r="Z41" s="47"/>
    </row>
    <row r="42" spans="1:28">
      <c r="P42" s="47"/>
      <c r="Q42" s="47"/>
      <c r="R42" s="47"/>
      <c r="S42" s="47"/>
      <c r="T42" s="47"/>
      <c r="U42" s="47"/>
      <c r="V42" s="47"/>
      <c r="W42" s="47"/>
      <c r="X42" s="47"/>
      <c r="Y42" s="47"/>
      <c r="Z42" s="47"/>
    </row>
    <row r="43" spans="1:28">
      <c r="P43" s="47"/>
      <c r="Q43" s="47"/>
      <c r="R43" s="47"/>
      <c r="S43" s="47"/>
      <c r="T43" s="47"/>
      <c r="U43" s="47"/>
      <c r="V43" s="47"/>
      <c r="W43" s="47"/>
      <c r="X43" s="47"/>
      <c r="Y43" s="47"/>
      <c r="Z43" s="47"/>
    </row>
    <row r="44" spans="1:28">
      <c r="P44" s="47"/>
      <c r="Q44" s="47"/>
      <c r="R44" s="47"/>
      <c r="S44" s="47"/>
      <c r="T44" s="47"/>
      <c r="U44" s="47"/>
      <c r="V44" s="47"/>
      <c r="W44" s="47"/>
      <c r="X44" s="47"/>
      <c r="Y44" s="47"/>
      <c r="Z44" s="47"/>
    </row>
    <row r="45" spans="1:28">
      <c r="P45" s="47"/>
      <c r="Q45" s="47"/>
      <c r="R45" s="47"/>
      <c r="S45" s="47"/>
      <c r="T45" s="47"/>
      <c r="U45" s="47"/>
      <c r="V45" s="47"/>
      <c r="W45" s="47"/>
      <c r="X45" s="47"/>
      <c r="Y45" s="47"/>
      <c r="Z45" s="47"/>
    </row>
    <row r="46" spans="1:28">
      <c r="P46" s="47"/>
      <c r="Q46" s="47"/>
      <c r="R46" s="47"/>
      <c r="S46" s="47"/>
      <c r="T46" s="47"/>
      <c r="U46" s="47"/>
      <c r="V46" s="47"/>
      <c r="W46" s="47"/>
      <c r="X46" s="47"/>
      <c r="Y46" s="47"/>
      <c r="Z46" s="47"/>
    </row>
    <row r="47" spans="1:28">
      <c r="P47" s="47"/>
      <c r="Q47" s="47"/>
      <c r="R47" s="47"/>
      <c r="S47" s="47"/>
      <c r="T47" s="47"/>
      <c r="U47" s="47"/>
      <c r="V47" s="47"/>
      <c r="W47" s="47"/>
      <c r="X47" s="47"/>
      <c r="Y47" s="47"/>
      <c r="Z47" s="47"/>
    </row>
    <row r="48" spans="1:28">
      <c r="P48" s="47"/>
      <c r="Q48" s="47"/>
      <c r="R48" s="47"/>
      <c r="S48" s="47"/>
      <c r="T48" s="47"/>
      <c r="U48" s="47"/>
      <c r="V48" s="47"/>
      <c r="W48" s="47"/>
      <c r="X48" s="47"/>
      <c r="Y48" s="47"/>
      <c r="Z48" s="47"/>
    </row>
    <row r="49" spans="16:26">
      <c r="P49" s="47"/>
      <c r="Q49" s="47"/>
      <c r="R49" s="47"/>
      <c r="S49" s="47"/>
      <c r="T49" s="47"/>
      <c r="U49" s="47"/>
      <c r="V49" s="47"/>
      <c r="W49" s="47"/>
      <c r="X49" s="47"/>
      <c r="Y49" s="47"/>
      <c r="Z49" s="47"/>
    </row>
    <row r="50" spans="16:26">
      <c r="P50" s="47"/>
      <c r="Q50" s="47"/>
      <c r="R50" s="47"/>
      <c r="S50" s="47"/>
      <c r="T50" s="47"/>
      <c r="U50" s="47"/>
      <c r="V50" s="47"/>
      <c r="W50" s="47"/>
      <c r="X50" s="47"/>
      <c r="Y50" s="47"/>
      <c r="Z50" s="47"/>
    </row>
    <row r="51" spans="16:26">
      <c r="P51" s="47"/>
      <c r="Q51" s="47"/>
      <c r="R51" s="47"/>
      <c r="S51" s="47"/>
      <c r="T51" s="47"/>
      <c r="U51" s="47"/>
      <c r="V51" s="47"/>
      <c r="W51" s="47"/>
      <c r="X51" s="47"/>
      <c r="Y51" s="47"/>
      <c r="Z51" s="47"/>
    </row>
  </sheetData>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D9:D35 B9:B35">
      <formula1>0</formula1>
      <formula2>0.999305555555556</formula2>
    </dataValidation>
    <dataValidation type="list" allowBlank="1" showInputMessage="1" showErrorMessage="1" sqref="N9:N32">
      <formula1>$AG$11:$AG$31</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4" tint="0.39997558519241921"/>
    <pageSetUpPr fitToPage="1"/>
  </sheetPr>
  <dimension ref="A1:AP42"/>
  <sheetViews>
    <sheetView view="pageBreakPreview" zoomScaleNormal="70" zoomScaleSheetLayoutView="100" workbookViewId="0">
      <selection activeCell="M9" sqref="M9"/>
    </sheetView>
  </sheetViews>
  <sheetFormatPr defaultColWidth="11.36328125" defaultRowHeight="13"/>
  <cols>
    <col min="1" max="1" width="19.08984375" style="47" customWidth="1"/>
    <col min="2" max="2" width="9.6328125" style="47" customWidth="1"/>
    <col min="3" max="3" width="3.90625" style="202" bestFit="1" customWidth="1"/>
    <col min="4" max="4" width="9.6328125" style="47" customWidth="1"/>
    <col min="5" max="5" width="4.6328125" style="47" customWidth="1"/>
    <col min="6" max="6" width="5.08984375" style="47" customWidth="1"/>
    <col min="7" max="7" width="4.6328125" style="47" customWidth="1"/>
    <col min="8" max="8" width="3.08984375" style="47" customWidth="1"/>
    <col min="9" max="10" width="6.6328125" style="47" customWidth="1"/>
    <col min="11" max="11" width="11.6328125" style="47" customWidth="1"/>
    <col min="12" max="12" width="2.90625" style="47" customWidth="1"/>
    <col min="13" max="14" width="30.6328125" style="223" customWidth="1"/>
    <col min="15" max="42" width="10.6328125" style="47" hidden="1" customWidth="1"/>
    <col min="43" max="43" width="10.6328125" style="47" customWidth="1"/>
    <col min="44" max="262" width="11.36328125" style="47"/>
    <col min="263" max="263" width="16.90625" style="47" customWidth="1"/>
    <col min="264" max="264" width="11.08984375" style="47" customWidth="1"/>
    <col min="265" max="265" width="3.90625" style="47" bestFit="1" customWidth="1"/>
    <col min="266" max="266" width="11.08984375" style="47" customWidth="1"/>
    <col min="267" max="267" width="6" style="47" customWidth="1"/>
    <col min="268" max="268" width="5.08984375" style="47" customWidth="1"/>
    <col min="269" max="269" width="5.90625" style="47" customWidth="1"/>
    <col min="270" max="270" width="3.08984375" style="47" customWidth="1"/>
    <col min="271" max="271" width="12.90625" style="47" customWidth="1"/>
    <col min="272" max="272" width="2.90625" style="47" customWidth="1"/>
    <col min="273" max="273" width="77.453125" style="47" customWidth="1"/>
    <col min="274" max="518" width="11.36328125" style="47"/>
    <col min="519" max="519" width="16.90625" style="47" customWidth="1"/>
    <col min="520" max="520" width="11.08984375" style="47" customWidth="1"/>
    <col min="521" max="521" width="3.90625" style="47" bestFit="1" customWidth="1"/>
    <col min="522" max="522" width="11.08984375" style="47" customWidth="1"/>
    <col min="523" max="523" width="6" style="47" customWidth="1"/>
    <col min="524" max="524" width="5.08984375" style="47" customWidth="1"/>
    <col min="525" max="525" width="5.90625" style="47" customWidth="1"/>
    <col min="526" max="526" width="3.08984375" style="47" customWidth="1"/>
    <col min="527" max="527" width="12.90625" style="47" customWidth="1"/>
    <col min="528" max="528" width="2.90625" style="47" customWidth="1"/>
    <col min="529" max="529" width="77.453125" style="47" customWidth="1"/>
    <col min="530" max="774" width="11.36328125" style="47"/>
    <col min="775" max="775" width="16.90625" style="47" customWidth="1"/>
    <col min="776" max="776" width="11.08984375" style="47" customWidth="1"/>
    <col min="777" max="777" width="3.90625" style="47" bestFit="1" customWidth="1"/>
    <col min="778" max="778" width="11.08984375" style="47" customWidth="1"/>
    <col min="779" max="779" width="6" style="47" customWidth="1"/>
    <col min="780" max="780" width="5.08984375" style="47" customWidth="1"/>
    <col min="781" max="781" width="5.90625" style="47" customWidth="1"/>
    <col min="782" max="782" width="3.08984375" style="47" customWidth="1"/>
    <col min="783" max="783" width="12.90625" style="47" customWidth="1"/>
    <col min="784" max="784" width="2.90625" style="47" customWidth="1"/>
    <col min="785" max="785" width="77.453125" style="47" customWidth="1"/>
    <col min="786" max="1030" width="11.36328125" style="47"/>
    <col min="1031" max="1031" width="16.90625" style="47" customWidth="1"/>
    <col min="1032" max="1032" width="11.08984375" style="47" customWidth="1"/>
    <col min="1033" max="1033" width="3.90625" style="47" bestFit="1" customWidth="1"/>
    <col min="1034" max="1034" width="11.08984375" style="47" customWidth="1"/>
    <col min="1035" max="1035" width="6" style="47" customWidth="1"/>
    <col min="1036" max="1036" width="5.08984375" style="47" customWidth="1"/>
    <col min="1037" max="1037" width="5.90625" style="47" customWidth="1"/>
    <col min="1038" max="1038" width="3.08984375" style="47" customWidth="1"/>
    <col min="1039" max="1039" width="12.90625" style="47" customWidth="1"/>
    <col min="1040" max="1040" width="2.90625" style="47" customWidth="1"/>
    <col min="1041" max="1041" width="77.453125" style="47" customWidth="1"/>
    <col min="1042" max="1286" width="11.36328125" style="47"/>
    <col min="1287" max="1287" width="16.90625" style="47" customWidth="1"/>
    <col min="1288" max="1288" width="11.08984375" style="47" customWidth="1"/>
    <col min="1289" max="1289" width="3.90625" style="47" bestFit="1" customWidth="1"/>
    <col min="1290" max="1290" width="11.08984375" style="47" customWidth="1"/>
    <col min="1291" max="1291" width="6" style="47" customWidth="1"/>
    <col min="1292" max="1292" width="5.08984375" style="47" customWidth="1"/>
    <col min="1293" max="1293" width="5.90625" style="47" customWidth="1"/>
    <col min="1294" max="1294" width="3.08984375" style="47" customWidth="1"/>
    <col min="1295" max="1295" width="12.90625" style="47" customWidth="1"/>
    <col min="1296" max="1296" width="2.90625" style="47" customWidth="1"/>
    <col min="1297" max="1297" width="77.453125" style="47" customWidth="1"/>
    <col min="1298" max="1542" width="11.36328125" style="47"/>
    <col min="1543" max="1543" width="16.90625" style="47" customWidth="1"/>
    <col min="1544" max="1544" width="11.08984375" style="47" customWidth="1"/>
    <col min="1545" max="1545" width="3.90625" style="47" bestFit="1" customWidth="1"/>
    <col min="1546" max="1546" width="11.08984375" style="47" customWidth="1"/>
    <col min="1547" max="1547" width="6" style="47" customWidth="1"/>
    <col min="1548" max="1548" width="5.08984375" style="47" customWidth="1"/>
    <col min="1549" max="1549" width="5.90625" style="47" customWidth="1"/>
    <col min="1550" max="1550" width="3.08984375" style="47" customWidth="1"/>
    <col min="1551" max="1551" width="12.90625" style="47" customWidth="1"/>
    <col min="1552" max="1552" width="2.90625" style="47" customWidth="1"/>
    <col min="1553" max="1553" width="77.453125" style="47" customWidth="1"/>
    <col min="1554" max="1798" width="11.36328125" style="47"/>
    <col min="1799" max="1799" width="16.90625" style="47" customWidth="1"/>
    <col min="1800" max="1800" width="11.08984375" style="47" customWidth="1"/>
    <col min="1801" max="1801" width="3.90625" style="47" bestFit="1" customWidth="1"/>
    <col min="1802" max="1802" width="11.08984375" style="47" customWidth="1"/>
    <col min="1803" max="1803" width="6" style="47" customWidth="1"/>
    <col min="1804" max="1804" width="5.08984375" style="47" customWidth="1"/>
    <col min="1805" max="1805" width="5.90625" style="47" customWidth="1"/>
    <col min="1806" max="1806" width="3.08984375" style="47" customWidth="1"/>
    <col min="1807" max="1807" width="12.90625" style="47" customWidth="1"/>
    <col min="1808" max="1808" width="2.90625" style="47" customWidth="1"/>
    <col min="1809" max="1809" width="77.453125" style="47" customWidth="1"/>
    <col min="1810" max="2054" width="11.36328125" style="47"/>
    <col min="2055" max="2055" width="16.90625" style="47" customWidth="1"/>
    <col min="2056" max="2056" width="11.08984375" style="47" customWidth="1"/>
    <col min="2057" max="2057" width="3.90625" style="47" bestFit="1" customWidth="1"/>
    <col min="2058" max="2058" width="11.08984375" style="47" customWidth="1"/>
    <col min="2059" max="2059" width="6" style="47" customWidth="1"/>
    <col min="2060" max="2060" width="5.08984375" style="47" customWidth="1"/>
    <col min="2061" max="2061" width="5.90625" style="47" customWidth="1"/>
    <col min="2062" max="2062" width="3.08984375" style="47" customWidth="1"/>
    <col min="2063" max="2063" width="12.90625" style="47" customWidth="1"/>
    <col min="2064" max="2064" width="2.90625" style="47" customWidth="1"/>
    <col min="2065" max="2065" width="77.453125" style="47" customWidth="1"/>
    <col min="2066" max="2310" width="11.36328125" style="47"/>
    <col min="2311" max="2311" width="16.90625" style="47" customWidth="1"/>
    <col min="2312" max="2312" width="11.08984375" style="47" customWidth="1"/>
    <col min="2313" max="2313" width="3.90625" style="47" bestFit="1" customWidth="1"/>
    <col min="2314" max="2314" width="11.08984375" style="47" customWidth="1"/>
    <col min="2315" max="2315" width="6" style="47" customWidth="1"/>
    <col min="2316" max="2316" width="5.08984375" style="47" customWidth="1"/>
    <col min="2317" max="2317" width="5.90625" style="47" customWidth="1"/>
    <col min="2318" max="2318" width="3.08984375" style="47" customWidth="1"/>
    <col min="2319" max="2319" width="12.90625" style="47" customWidth="1"/>
    <col min="2320" max="2320" width="2.90625" style="47" customWidth="1"/>
    <col min="2321" max="2321" width="77.453125" style="47" customWidth="1"/>
    <col min="2322" max="2566" width="11.36328125" style="47"/>
    <col min="2567" max="2567" width="16.90625" style="47" customWidth="1"/>
    <col min="2568" max="2568" width="11.08984375" style="47" customWidth="1"/>
    <col min="2569" max="2569" width="3.90625" style="47" bestFit="1" customWidth="1"/>
    <col min="2570" max="2570" width="11.08984375" style="47" customWidth="1"/>
    <col min="2571" max="2571" width="6" style="47" customWidth="1"/>
    <col min="2572" max="2572" width="5.08984375" style="47" customWidth="1"/>
    <col min="2573" max="2573" width="5.90625" style="47" customWidth="1"/>
    <col min="2574" max="2574" width="3.08984375" style="47" customWidth="1"/>
    <col min="2575" max="2575" width="12.90625" style="47" customWidth="1"/>
    <col min="2576" max="2576" width="2.90625" style="47" customWidth="1"/>
    <col min="2577" max="2577" width="77.453125" style="47" customWidth="1"/>
    <col min="2578" max="2822" width="11.36328125" style="47"/>
    <col min="2823" max="2823" width="16.90625" style="47" customWidth="1"/>
    <col min="2824" max="2824" width="11.08984375" style="47" customWidth="1"/>
    <col min="2825" max="2825" width="3.90625" style="47" bestFit="1" customWidth="1"/>
    <col min="2826" max="2826" width="11.08984375" style="47" customWidth="1"/>
    <col min="2827" max="2827" width="6" style="47" customWidth="1"/>
    <col min="2828" max="2828" width="5.08984375" style="47" customWidth="1"/>
    <col min="2829" max="2829" width="5.90625" style="47" customWidth="1"/>
    <col min="2830" max="2830" width="3.08984375" style="47" customWidth="1"/>
    <col min="2831" max="2831" width="12.90625" style="47" customWidth="1"/>
    <col min="2832" max="2832" width="2.90625" style="47" customWidth="1"/>
    <col min="2833" max="2833" width="77.453125" style="47" customWidth="1"/>
    <col min="2834" max="3078" width="11.36328125" style="47"/>
    <col min="3079" max="3079" width="16.90625" style="47" customWidth="1"/>
    <col min="3080" max="3080" width="11.08984375" style="47" customWidth="1"/>
    <col min="3081" max="3081" width="3.90625" style="47" bestFit="1" customWidth="1"/>
    <col min="3082" max="3082" width="11.08984375" style="47" customWidth="1"/>
    <col min="3083" max="3083" width="6" style="47" customWidth="1"/>
    <col min="3084" max="3084" width="5.08984375" style="47" customWidth="1"/>
    <col min="3085" max="3085" width="5.90625" style="47" customWidth="1"/>
    <col min="3086" max="3086" width="3.08984375" style="47" customWidth="1"/>
    <col min="3087" max="3087" width="12.90625" style="47" customWidth="1"/>
    <col min="3088" max="3088" width="2.90625" style="47" customWidth="1"/>
    <col min="3089" max="3089" width="77.453125" style="47" customWidth="1"/>
    <col min="3090" max="3334" width="11.36328125" style="47"/>
    <col min="3335" max="3335" width="16.90625" style="47" customWidth="1"/>
    <col min="3336" max="3336" width="11.08984375" style="47" customWidth="1"/>
    <col min="3337" max="3337" width="3.90625" style="47" bestFit="1" customWidth="1"/>
    <col min="3338" max="3338" width="11.08984375" style="47" customWidth="1"/>
    <col min="3339" max="3339" width="6" style="47" customWidth="1"/>
    <col min="3340" max="3340" width="5.08984375" style="47" customWidth="1"/>
    <col min="3341" max="3341" width="5.90625" style="47" customWidth="1"/>
    <col min="3342" max="3342" width="3.08984375" style="47" customWidth="1"/>
    <col min="3343" max="3343" width="12.90625" style="47" customWidth="1"/>
    <col min="3344" max="3344" width="2.90625" style="47" customWidth="1"/>
    <col min="3345" max="3345" width="77.453125" style="47" customWidth="1"/>
    <col min="3346" max="3590" width="11.36328125" style="47"/>
    <col min="3591" max="3591" width="16.90625" style="47" customWidth="1"/>
    <col min="3592" max="3592" width="11.08984375" style="47" customWidth="1"/>
    <col min="3593" max="3593" width="3.90625" style="47" bestFit="1" customWidth="1"/>
    <col min="3594" max="3594" width="11.08984375" style="47" customWidth="1"/>
    <col min="3595" max="3595" width="6" style="47" customWidth="1"/>
    <col min="3596" max="3596" width="5.08984375" style="47" customWidth="1"/>
    <col min="3597" max="3597" width="5.90625" style="47" customWidth="1"/>
    <col min="3598" max="3598" width="3.08984375" style="47" customWidth="1"/>
    <col min="3599" max="3599" width="12.90625" style="47" customWidth="1"/>
    <col min="3600" max="3600" width="2.90625" style="47" customWidth="1"/>
    <col min="3601" max="3601" width="77.453125" style="47" customWidth="1"/>
    <col min="3602" max="3846" width="11.36328125" style="47"/>
    <col min="3847" max="3847" width="16.90625" style="47" customWidth="1"/>
    <col min="3848" max="3848" width="11.08984375" style="47" customWidth="1"/>
    <col min="3849" max="3849" width="3.90625" style="47" bestFit="1" customWidth="1"/>
    <col min="3850" max="3850" width="11.08984375" style="47" customWidth="1"/>
    <col min="3851" max="3851" width="6" style="47" customWidth="1"/>
    <col min="3852" max="3852" width="5.08984375" style="47" customWidth="1"/>
    <col min="3853" max="3853" width="5.90625" style="47" customWidth="1"/>
    <col min="3854" max="3854" width="3.08984375" style="47" customWidth="1"/>
    <col min="3855" max="3855" width="12.90625" style="47" customWidth="1"/>
    <col min="3856" max="3856" width="2.90625" style="47" customWidth="1"/>
    <col min="3857" max="3857" width="77.453125" style="47" customWidth="1"/>
    <col min="3858" max="4102" width="11.36328125" style="47"/>
    <col min="4103" max="4103" width="16.90625" style="47" customWidth="1"/>
    <col min="4104" max="4104" width="11.08984375" style="47" customWidth="1"/>
    <col min="4105" max="4105" width="3.90625" style="47" bestFit="1" customWidth="1"/>
    <col min="4106" max="4106" width="11.08984375" style="47" customWidth="1"/>
    <col min="4107" max="4107" width="6" style="47" customWidth="1"/>
    <col min="4108" max="4108" width="5.08984375" style="47" customWidth="1"/>
    <col min="4109" max="4109" width="5.90625" style="47" customWidth="1"/>
    <col min="4110" max="4110" width="3.08984375" style="47" customWidth="1"/>
    <col min="4111" max="4111" width="12.90625" style="47" customWidth="1"/>
    <col min="4112" max="4112" width="2.90625" style="47" customWidth="1"/>
    <col min="4113" max="4113" width="77.453125" style="47" customWidth="1"/>
    <col min="4114" max="4358" width="11.36328125" style="47"/>
    <col min="4359" max="4359" width="16.90625" style="47" customWidth="1"/>
    <col min="4360" max="4360" width="11.08984375" style="47" customWidth="1"/>
    <col min="4361" max="4361" width="3.90625" style="47" bestFit="1" customWidth="1"/>
    <col min="4362" max="4362" width="11.08984375" style="47" customWidth="1"/>
    <col min="4363" max="4363" width="6" style="47" customWidth="1"/>
    <col min="4364" max="4364" width="5.08984375" style="47" customWidth="1"/>
    <col min="4365" max="4365" width="5.90625" style="47" customWidth="1"/>
    <col min="4366" max="4366" width="3.08984375" style="47" customWidth="1"/>
    <col min="4367" max="4367" width="12.90625" style="47" customWidth="1"/>
    <col min="4368" max="4368" width="2.90625" style="47" customWidth="1"/>
    <col min="4369" max="4369" width="77.453125" style="47" customWidth="1"/>
    <col min="4370" max="4614" width="11.36328125" style="47"/>
    <col min="4615" max="4615" width="16.90625" style="47" customWidth="1"/>
    <col min="4616" max="4616" width="11.08984375" style="47" customWidth="1"/>
    <col min="4617" max="4617" width="3.90625" style="47" bestFit="1" customWidth="1"/>
    <col min="4618" max="4618" width="11.08984375" style="47" customWidth="1"/>
    <col min="4619" max="4619" width="6" style="47" customWidth="1"/>
    <col min="4620" max="4620" width="5.08984375" style="47" customWidth="1"/>
    <col min="4621" max="4621" width="5.90625" style="47" customWidth="1"/>
    <col min="4622" max="4622" width="3.08984375" style="47" customWidth="1"/>
    <col min="4623" max="4623" width="12.90625" style="47" customWidth="1"/>
    <col min="4624" max="4624" width="2.90625" style="47" customWidth="1"/>
    <col min="4625" max="4625" width="77.453125" style="47" customWidth="1"/>
    <col min="4626" max="4870" width="11.36328125" style="47"/>
    <col min="4871" max="4871" width="16.90625" style="47" customWidth="1"/>
    <col min="4872" max="4872" width="11.08984375" style="47" customWidth="1"/>
    <col min="4873" max="4873" width="3.90625" style="47" bestFit="1" customWidth="1"/>
    <col min="4874" max="4874" width="11.08984375" style="47" customWidth="1"/>
    <col min="4875" max="4875" width="6" style="47" customWidth="1"/>
    <col min="4876" max="4876" width="5.08984375" style="47" customWidth="1"/>
    <col min="4877" max="4877" width="5.90625" style="47" customWidth="1"/>
    <col min="4878" max="4878" width="3.08984375" style="47" customWidth="1"/>
    <col min="4879" max="4879" width="12.90625" style="47" customWidth="1"/>
    <col min="4880" max="4880" width="2.90625" style="47" customWidth="1"/>
    <col min="4881" max="4881" width="77.453125" style="47" customWidth="1"/>
    <col min="4882" max="5126" width="11.36328125" style="47"/>
    <col min="5127" max="5127" width="16.90625" style="47" customWidth="1"/>
    <col min="5128" max="5128" width="11.08984375" style="47" customWidth="1"/>
    <col min="5129" max="5129" width="3.90625" style="47" bestFit="1" customWidth="1"/>
    <col min="5130" max="5130" width="11.08984375" style="47" customWidth="1"/>
    <col min="5131" max="5131" width="6" style="47" customWidth="1"/>
    <col min="5132" max="5132" width="5.08984375" style="47" customWidth="1"/>
    <col min="5133" max="5133" width="5.90625" style="47" customWidth="1"/>
    <col min="5134" max="5134" width="3.08984375" style="47" customWidth="1"/>
    <col min="5135" max="5135" width="12.90625" style="47" customWidth="1"/>
    <col min="5136" max="5136" width="2.90625" style="47" customWidth="1"/>
    <col min="5137" max="5137" width="77.453125" style="47" customWidth="1"/>
    <col min="5138" max="5382" width="11.36328125" style="47"/>
    <col min="5383" max="5383" width="16.90625" style="47" customWidth="1"/>
    <col min="5384" max="5384" width="11.08984375" style="47" customWidth="1"/>
    <col min="5385" max="5385" width="3.90625" style="47" bestFit="1" customWidth="1"/>
    <col min="5386" max="5386" width="11.08984375" style="47" customWidth="1"/>
    <col min="5387" max="5387" width="6" style="47" customWidth="1"/>
    <col min="5388" max="5388" width="5.08984375" style="47" customWidth="1"/>
    <col min="5389" max="5389" width="5.90625" style="47" customWidth="1"/>
    <col min="5390" max="5390" width="3.08984375" style="47" customWidth="1"/>
    <col min="5391" max="5391" width="12.90625" style="47" customWidth="1"/>
    <col min="5392" max="5392" width="2.90625" style="47" customWidth="1"/>
    <col min="5393" max="5393" width="77.453125" style="47" customWidth="1"/>
    <col min="5394" max="5638" width="11.36328125" style="47"/>
    <col min="5639" max="5639" width="16.90625" style="47" customWidth="1"/>
    <col min="5640" max="5640" width="11.08984375" style="47" customWidth="1"/>
    <col min="5641" max="5641" width="3.90625" style="47" bestFit="1" customWidth="1"/>
    <col min="5642" max="5642" width="11.08984375" style="47" customWidth="1"/>
    <col min="5643" max="5643" width="6" style="47" customWidth="1"/>
    <col min="5644" max="5644" width="5.08984375" style="47" customWidth="1"/>
    <col min="5645" max="5645" width="5.90625" style="47" customWidth="1"/>
    <col min="5646" max="5646" width="3.08984375" style="47" customWidth="1"/>
    <col min="5647" max="5647" width="12.90625" style="47" customWidth="1"/>
    <col min="5648" max="5648" width="2.90625" style="47" customWidth="1"/>
    <col min="5649" max="5649" width="77.453125" style="47" customWidth="1"/>
    <col min="5650" max="5894" width="11.36328125" style="47"/>
    <col min="5895" max="5895" width="16.90625" style="47" customWidth="1"/>
    <col min="5896" max="5896" width="11.08984375" style="47" customWidth="1"/>
    <col min="5897" max="5897" width="3.90625" style="47" bestFit="1" customWidth="1"/>
    <col min="5898" max="5898" width="11.08984375" style="47" customWidth="1"/>
    <col min="5899" max="5899" width="6" style="47" customWidth="1"/>
    <col min="5900" max="5900" width="5.08984375" style="47" customWidth="1"/>
    <col min="5901" max="5901" width="5.90625" style="47" customWidth="1"/>
    <col min="5902" max="5902" width="3.08984375" style="47" customWidth="1"/>
    <col min="5903" max="5903" width="12.90625" style="47" customWidth="1"/>
    <col min="5904" max="5904" width="2.90625" style="47" customWidth="1"/>
    <col min="5905" max="5905" width="77.453125" style="47" customWidth="1"/>
    <col min="5906" max="6150" width="11.36328125" style="47"/>
    <col min="6151" max="6151" width="16.90625" style="47" customWidth="1"/>
    <col min="6152" max="6152" width="11.08984375" style="47" customWidth="1"/>
    <col min="6153" max="6153" width="3.90625" style="47" bestFit="1" customWidth="1"/>
    <col min="6154" max="6154" width="11.08984375" style="47" customWidth="1"/>
    <col min="6155" max="6155" width="6" style="47" customWidth="1"/>
    <col min="6156" max="6156" width="5.08984375" style="47" customWidth="1"/>
    <col min="6157" max="6157" width="5.90625" style="47" customWidth="1"/>
    <col min="6158" max="6158" width="3.08984375" style="47" customWidth="1"/>
    <col min="6159" max="6159" width="12.90625" style="47" customWidth="1"/>
    <col min="6160" max="6160" width="2.90625" style="47" customWidth="1"/>
    <col min="6161" max="6161" width="77.453125" style="47" customWidth="1"/>
    <col min="6162" max="6406" width="11.36328125" style="47"/>
    <col min="6407" max="6407" width="16.90625" style="47" customWidth="1"/>
    <col min="6408" max="6408" width="11.08984375" style="47" customWidth="1"/>
    <col min="6409" max="6409" width="3.90625" style="47" bestFit="1" customWidth="1"/>
    <col min="6410" max="6410" width="11.08984375" style="47" customWidth="1"/>
    <col min="6411" max="6411" width="6" style="47" customWidth="1"/>
    <col min="6412" max="6412" width="5.08984375" style="47" customWidth="1"/>
    <col min="6413" max="6413" width="5.90625" style="47" customWidth="1"/>
    <col min="6414" max="6414" width="3.08984375" style="47" customWidth="1"/>
    <col min="6415" max="6415" width="12.90625" style="47" customWidth="1"/>
    <col min="6416" max="6416" width="2.90625" style="47" customWidth="1"/>
    <col min="6417" max="6417" width="77.453125" style="47" customWidth="1"/>
    <col min="6418" max="6662" width="11.36328125" style="47"/>
    <col min="6663" max="6663" width="16.90625" style="47" customWidth="1"/>
    <col min="6664" max="6664" width="11.08984375" style="47" customWidth="1"/>
    <col min="6665" max="6665" width="3.90625" style="47" bestFit="1" customWidth="1"/>
    <col min="6666" max="6666" width="11.08984375" style="47" customWidth="1"/>
    <col min="6667" max="6667" width="6" style="47" customWidth="1"/>
    <col min="6668" max="6668" width="5.08984375" style="47" customWidth="1"/>
    <col min="6669" max="6669" width="5.90625" style="47" customWidth="1"/>
    <col min="6670" max="6670" width="3.08984375" style="47" customWidth="1"/>
    <col min="6671" max="6671" width="12.90625" style="47" customWidth="1"/>
    <col min="6672" max="6672" width="2.90625" style="47" customWidth="1"/>
    <col min="6673" max="6673" width="77.453125" style="47" customWidth="1"/>
    <col min="6674" max="6918" width="11.36328125" style="47"/>
    <col min="6919" max="6919" width="16.90625" style="47" customWidth="1"/>
    <col min="6920" max="6920" width="11.08984375" style="47" customWidth="1"/>
    <col min="6921" max="6921" width="3.90625" style="47" bestFit="1" customWidth="1"/>
    <col min="6922" max="6922" width="11.08984375" style="47" customWidth="1"/>
    <col min="6923" max="6923" width="6" style="47" customWidth="1"/>
    <col min="6924" max="6924" width="5.08984375" style="47" customWidth="1"/>
    <col min="6925" max="6925" width="5.90625" style="47" customWidth="1"/>
    <col min="6926" max="6926" width="3.08984375" style="47" customWidth="1"/>
    <col min="6927" max="6927" width="12.90625" style="47" customWidth="1"/>
    <col min="6928" max="6928" width="2.90625" style="47" customWidth="1"/>
    <col min="6929" max="6929" width="77.453125" style="47" customWidth="1"/>
    <col min="6930" max="7174" width="11.36328125" style="47"/>
    <col min="7175" max="7175" width="16.90625" style="47" customWidth="1"/>
    <col min="7176" max="7176" width="11.08984375" style="47" customWidth="1"/>
    <col min="7177" max="7177" width="3.90625" style="47" bestFit="1" customWidth="1"/>
    <col min="7178" max="7178" width="11.08984375" style="47" customWidth="1"/>
    <col min="7179" max="7179" width="6" style="47" customWidth="1"/>
    <col min="7180" max="7180" width="5.08984375" style="47" customWidth="1"/>
    <col min="7181" max="7181" width="5.90625" style="47" customWidth="1"/>
    <col min="7182" max="7182" width="3.08984375" style="47" customWidth="1"/>
    <col min="7183" max="7183" width="12.90625" style="47" customWidth="1"/>
    <col min="7184" max="7184" width="2.90625" style="47" customWidth="1"/>
    <col min="7185" max="7185" width="77.453125" style="47" customWidth="1"/>
    <col min="7186" max="7430" width="11.36328125" style="47"/>
    <col min="7431" max="7431" width="16.90625" style="47" customWidth="1"/>
    <col min="7432" max="7432" width="11.08984375" style="47" customWidth="1"/>
    <col min="7433" max="7433" width="3.90625" style="47" bestFit="1" customWidth="1"/>
    <col min="7434" max="7434" width="11.08984375" style="47" customWidth="1"/>
    <col min="7435" max="7435" width="6" style="47" customWidth="1"/>
    <col min="7436" max="7436" width="5.08984375" style="47" customWidth="1"/>
    <col min="7437" max="7437" width="5.90625" style="47" customWidth="1"/>
    <col min="7438" max="7438" width="3.08984375" style="47" customWidth="1"/>
    <col min="7439" max="7439" width="12.90625" style="47" customWidth="1"/>
    <col min="7440" max="7440" width="2.90625" style="47" customWidth="1"/>
    <col min="7441" max="7441" width="77.453125" style="47" customWidth="1"/>
    <col min="7442" max="7686" width="11.36328125" style="47"/>
    <col min="7687" max="7687" width="16.90625" style="47" customWidth="1"/>
    <col min="7688" max="7688" width="11.08984375" style="47" customWidth="1"/>
    <col min="7689" max="7689" width="3.90625" style="47" bestFit="1" customWidth="1"/>
    <col min="7690" max="7690" width="11.08984375" style="47" customWidth="1"/>
    <col min="7691" max="7691" width="6" style="47" customWidth="1"/>
    <col min="7692" max="7692" width="5.08984375" style="47" customWidth="1"/>
    <col min="7693" max="7693" width="5.90625" style="47" customWidth="1"/>
    <col min="7694" max="7694" width="3.08984375" style="47" customWidth="1"/>
    <col min="7695" max="7695" width="12.90625" style="47" customWidth="1"/>
    <col min="7696" max="7696" width="2.90625" style="47" customWidth="1"/>
    <col min="7697" max="7697" width="77.453125" style="47" customWidth="1"/>
    <col min="7698" max="7942" width="11.36328125" style="47"/>
    <col min="7943" max="7943" width="16.90625" style="47" customWidth="1"/>
    <col min="7944" max="7944" width="11.08984375" style="47" customWidth="1"/>
    <col min="7945" max="7945" width="3.90625" style="47" bestFit="1" customWidth="1"/>
    <col min="7946" max="7946" width="11.08984375" style="47" customWidth="1"/>
    <col min="7947" max="7947" width="6" style="47" customWidth="1"/>
    <col min="7948" max="7948" width="5.08984375" style="47" customWidth="1"/>
    <col min="7949" max="7949" width="5.90625" style="47" customWidth="1"/>
    <col min="7950" max="7950" width="3.08984375" style="47" customWidth="1"/>
    <col min="7951" max="7951" width="12.90625" style="47" customWidth="1"/>
    <col min="7952" max="7952" width="2.90625" style="47" customWidth="1"/>
    <col min="7953" max="7953" width="77.453125" style="47" customWidth="1"/>
    <col min="7954" max="8198" width="11.36328125" style="47"/>
    <col min="8199" max="8199" width="16.90625" style="47" customWidth="1"/>
    <col min="8200" max="8200" width="11.08984375" style="47" customWidth="1"/>
    <col min="8201" max="8201" width="3.90625" style="47" bestFit="1" customWidth="1"/>
    <col min="8202" max="8202" width="11.08984375" style="47" customWidth="1"/>
    <col min="8203" max="8203" width="6" style="47" customWidth="1"/>
    <col min="8204" max="8204" width="5.08984375" style="47" customWidth="1"/>
    <col min="8205" max="8205" width="5.90625" style="47" customWidth="1"/>
    <col min="8206" max="8206" width="3.08984375" style="47" customWidth="1"/>
    <col min="8207" max="8207" width="12.90625" style="47" customWidth="1"/>
    <col min="8208" max="8208" width="2.90625" style="47" customWidth="1"/>
    <col min="8209" max="8209" width="77.453125" style="47" customWidth="1"/>
    <col min="8210" max="8454" width="11.36328125" style="47"/>
    <col min="8455" max="8455" width="16.90625" style="47" customWidth="1"/>
    <col min="8456" max="8456" width="11.08984375" style="47" customWidth="1"/>
    <col min="8457" max="8457" width="3.90625" style="47" bestFit="1" customWidth="1"/>
    <col min="8458" max="8458" width="11.08984375" style="47" customWidth="1"/>
    <col min="8459" max="8459" width="6" style="47" customWidth="1"/>
    <col min="8460" max="8460" width="5.08984375" style="47" customWidth="1"/>
    <col min="8461" max="8461" width="5.90625" style="47" customWidth="1"/>
    <col min="8462" max="8462" width="3.08984375" style="47" customWidth="1"/>
    <col min="8463" max="8463" width="12.90625" style="47" customWidth="1"/>
    <col min="8464" max="8464" width="2.90625" style="47" customWidth="1"/>
    <col min="8465" max="8465" width="77.453125" style="47" customWidth="1"/>
    <col min="8466" max="8710" width="11.36328125" style="47"/>
    <col min="8711" max="8711" width="16.90625" style="47" customWidth="1"/>
    <col min="8712" max="8712" width="11.08984375" style="47" customWidth="1"/>
    <col min="8713" max="8713" width="3.90625" style="47" bestFit="1" customWidth="1"/>
    <col min="8714" max="8714" width="11.08984375" style="47" customWidth="1"/>
    <col min="8715" max="8715" width="6" style="47" customWidth="1"/>
    <col min="8716" max="8716" width="5.08984375" style="47" customWidth="1"/>
    <col min="8717" max="8717" width="5.90625" style="47" customWidth="1"/>
    <col min="8718" max="8718" width="3.08984375" style="47" customWidth="1"/>
    <col min="8719" max="8719" width="12.90625" style="47" customWidth="1"/>
    <col min="8720" max="8720" width="2.90625" style="47" customWidth="1"/>
    <col min="8721" max="8721" width="77.453125" style="47" customWidth="1"/>
    <col min="8722" max="8966" width="11.36328125" style="47"/>
    <col min="8967" max="8967" width="16.90625" style="47" customWidth="1"/>
    <col min="8968" max="8968" width="11.08984375" style="47" customWidth="1"/>
    <col min="8969" max="8969" width="3.90625" style="47" bestFit="1" customWidth="1"/>
    <col min="8970" max="8970" width="11.08984375" style="47" customWidth="1"/>
    <col min="8971" max="8971" width="6" style="47" customWidth="1"/>
    <col min="8972" max="8972" width="5.08984375" style="47" customWidth="1"/>
    <col min="8973" max="8973" width="5.90625" style="47" customWidth="1"/>
    <col min="8974" max="8974" width="3.08984375" style="47" customWidth="1"/>
    <col min="8975" max="8975" width="12.90625" style="47" customWidth="1"/>
    <col min="8976" max="8976" width="2.90625" style="47" customWidth="1"/>
    <col min="8977" max="8977" width="77.453125" style="47" customWidth="1"/>
    <col min="8978" max="9222" width="11.36328125" style="47"/>
    <col min="9223" max="9223" width="16.90625" style="47" customWidth="1"/>
    <col min="9224" max="9224" width="11.08984375" style="47" customWidth="1"/>
    <col min="9225" max="9225" width="3.90625" style="47" bestFit="1" customWidth="1"/>
    <col min="9226" max="9226" width="11.08984375" style="47" customWidth="1"/>
    <col min="9227" max="9227" width="6" style="47" customWidth="1"/>
    <col min="9228" max="9228" width="5.08984375" style="47" customWidth="1"/>
    <col min="9229" max="9229" width="5.90625" style="47" customWidth="1"/>
    <col min="9230" max="9230" width="3.08984375" style="47" customWidth="1"/>
    <col min="9231" max="9231" width="12.90625" style="47" customWidth="1"/>
    <col min="9232" max="9232" width="2.90625" style="47" customWidth="1"/>
    <col min="9233" max="9233" width="77.453125" style="47" customWidth="1"/>
    <col min="9234" max="9478" width="11.36328125" style="47"/>
    <col min="9479" max="9479" width="16.90625" style="47" customWidth="1"/>
    <col min="9480" max="9480" width="11.08984375" style="47" customWidth="1"/>
    <col min="9481" max="9481" width="3.90625" style="47" bestFit="1" customWidth="1"/>
    <col min="9482" max="9482" width="11.08984375" style="47" customWidth="1"/>
    <col min="9483" max="9483" width="6" style="47" customWidth="1"/>
    <col min="9484" max="9484" width="5.08984375" style="47" customWidth="1"/>
    <col min="9485" max="9485" width="5.90625" style="47" customWidth="1"/>
    <col min="9486" max="9486" width="3.08984375" style="47" customWidth="1"/>
    <col min="9487" max="9487" width="12.90625" style="47" customWidth="1"/>
    <col min="9488" max="9488" width="2.90625" style="47" customWidth="1"/>
    <col min="9489" max="9489" width="77.453125" style="47" customWidth="1"/>
    <col min="9490" max="9734" width="11.36328125" style="47"/>
    <col min="9735" max="9735" width="16.90625" style="47" customWidth="1"/>
    <col min="9736" max="9736" width="11.08984375" style="47" customWidth="1"/>
    <col min="9737" max="9737" width="3.90625" style="47" bestFit="1" customWidth="1"/>
    <col min="9738" max="9738" width="11.08984375" style="47" customWidth="1"/>
    <col min="9739" max="9739" width="6" style="47" customWidth="1"/>
    <col min="9740" max="9740" width="5.08984375" style="47" customWidth="1"/>
    <col min="9741" max="9741" width="5.90625" style="47" customWidth="1"/>
    <col min="9742" max="9742" width="3.08984375" style="47" customWidth="1"/>
    <col min="9743" max="9743" width="12.90625" style="47" customWidth="1"/>
    <col min="9744" max="9744" width="2.90625" style="47" customWidth="1"/>
    <col min="9745" max="9745" width="77.453125" style="47" customWidth="1"/>
    <col min="9746" max="9990" width="11.36328125" style="47"/>
    <col min="9991" max="9991" width="16.90625" style="47" customWidth="1"/>
    <col min="9992" max="9992" width="11.08984375" style="47" customWidth="1"/>
    <col min="9993" max="9993" width="3.90625" style="47" bestFit="1" customWidth="1"/>
    <col min="9994" max="9994" width="11.08984375" style="47" customWidth="1"/>
    <col min="9995" max="9995" width="6" style="47" customWidth="1"/>
    <col min="9996" max="9996" width="5.08984375" style="47" customWidth="1"/>
    <col min="9997" max="9997" width="5.90625" style="47" customWidth="1"/>
    <col min="9998" max="9998" width="3.08984375" style="47" customWidth="1"/>
    <col min="9999" max="9999" width="12.90625" style="47" customWidth="1"/>
    <col min="10000" max="10000" width="2.90625" style="47" customWidth="1"/>
    <col min="10001" max="10001" width="77.453125" style="47" customWidth="1"/>
    <col min="10002" max="10246" width="11.36328125" style="47"/>
    <col min="10247" max="10247" width="16.90625" style="47" customWidth="1"/>
    <col min="10248" max="10248" width="11.08984375" style="47" customWidth="1"/>
    <col min="10249" max="10249" width="3.90625" style="47" bestFit="1" customWidth="1"/>
    <col min="10250" max="10250" width="11.08984375" style="47" customWidth="1"/>
    <col min="10251" max="10251" width="6" style="47" customWidth="1"/>
    <col min="10252" max="10252" width="5.08984375" style="47" customWidth="1"/>
    <col min="10253" max="10253" width="5.90625" style="47" customWidth="1"/>
    <col min="10254" max="10254" width="3.08984375" style="47" customWidth="1"/>
    <col min="10255" max="10255" width="12.90625" style="47" customWidth="1"/>
    <col min="10256" max="10256" width="2.90625" style="47" customWidth="1"/>
    <col min="10257" max="10257" width="77.453125" style="47" customWidth="1"/>
    <col min="10258" max="10502" width="11.36328125" style="47"/>
    <col min="10503" max="10503" width="16.90625" style="47" customWidth="1"/>
    <col min="10504" max="10504" width="11.08984375" style="47" customWidth="1"/>
    <col min="10505" max="10505" width="3.90625" style="47" bestFit="1" customWidth="1"/>
    <col min="10506" max="10506" width="11.08984375" style="47" customWidth="1"/>
    <col min="10507" max="10507" width="6" style="47" customWidth="1"/>
    <col min="10508" max="10508" width="5.08984375" style="47" customWidth="1"/>
    <col min="10509" max="10509" width="5.90625" style="47" customWidth="1"/>
    <col min="10510" max="10510" width="3.08984375" style="47" customWidth="1"/>
    <col min="10511" max="10511" width="12.90625" style="47" customWidth="1"/>
    <col min="10512" max="10512" width="2.90625" style="47" customWidth="1"/>
    <col min="10513" max="10513" width="77.453125" style="47" customWidth="1"/>
    <col min="10514" max="10758" width="11.36328125" style="47"/>
    <col min="10759" max="10759" width="16.90625" style="47" customWidth="1"/>
    <col min="10760" max="10760" width="11.08984375" style="47" customWidth="1"/>
    <col min="10761" max="10761" width="3.90625" style="47" bestFit="1" customWidth="1"/>
    <col min="10762" max="10762" width="11.08984375" style="47" customWidth="1"/>
    <col min="10763" max="10763" width="6" style="47" customWidth="1"/>
    <col min="10764" max="10764" width="5.08984375" style="47" customWidth="1"/>
    <col min="10765" max="10765" width="5.90625" style="47" customWidth="1"/>
    <col min="10766" max="10766" width="3.08984375" style="47" customWidth="1"/>
    <col min="10767" max="10767" width="12.90625" style="47" customWidth="1"/>
    <col min="10768" max="10768" width="2.90625" style="47" customWidth="1"/>
    <col min="10769" max="10769" width="77.453125" style="47" customWidth="1"/>
    <col min="10770" max="11014" width="11.36328125" style="47"/>
    <col min="11015" max="11015" width="16.90625" style="47" customWidth="1"/>
    <col min="11016" max="11016" width="11.08984375" style="47" customWidth="1"/>
    <col min="11017" max="11017" width="3.90625" style="47" bestFit="1" customWidth="1"/>
    <col min="11018" max="11018" width="11.08984375" style="47" customWidth="1"/>
    <col min="11019" max="11019" width="6" style="47" customWidth="1"/>
    <col min="11020" max="11020" width="5.08984375" style="47" customWidth="1"/>
    <col min="11021" max="11021" width="5.90625" style="47" customWidth="1"/>
    <col min="11022" max="11022" width="3.08984375" style="47" customWidth="1"/>
    <col min="11023" max="11023" width="12.90625" style="47" customWidth="1"/>
    <col min="11024" max="11024" width="2.90625" style="47" customWidth="1"/>
    <col min="11025" max="11025" width="77.453125" style="47" customWidth="1"/>
    <col min="11026" max="11270" width="11.36328125" style="47"/>
    <col min="11271" max="11271" width="16.90625" style="47" customWidth="1"/>
    <col min="11272" max="11272" width="11.08984375" style="47" customWidth="1"/>
    <col min="11273" max="11273" width="3.90625" style="47" bestFit="1" customWidth="1"/>
    <col min="11274" max="11274" width="11.08984375" style="47" customWidth="1"/>
    <col min="11275" max="11275" width="6" style="47" customWidth="1"/>
    <col min="11276" max="11276" width="5.08984375" style="47" customWidth="1"/>
    <col min="11277" max="11277" width="5.90625" style="47" customWidth="1"/>
    <col min="11278" max="11278" width="3.08984375" style="47" customWidth="1"/>
    <col min="11279" max="11279" width="12.90625" style="47" customWidth="1"/>
    <col min="11280" max="11280" width="2.90625" style="47" customWidth="1"/>
    <col min="11281" max="11281" width="77.453125" style="47" customWidth="1"/>
    <col min="11282" max="11526" width="11.36328125" style="47"/>
    <col min="11527" max="11527" width="16.90625" style="47" customWidth="1"/>
    <col min="11528" max="11528" width="11.08984375" style="47" customWidth="1"/>
    <col min="11529" max="11529" width="3.90625" style="47" bestFit="1" customWidth="1"/>
    <col min="11530" max="11530" width="11.08984375" style="47" customWidth="1"/>
    <col min="11531" max="11531" width="6" style="47" customWidth="1"/>
    <col min="11532" max="11532" width="5.08984375" style="47" customWidth="1"/>
    <col min="11533" max="11533" width="5.90625" style="47" customWidth="1"/>
    <col min="11534" max="11534" width="3.08984375" style="47" customWidth="1"/>
    <col min="11535" max="11535" width="12.90625" style="47" customWidth="1"/>
    <col min="11536" max="11536" width="2.90625" style="47" customWidth="1"/>
    <col min="11537" max="11537" width="77.453125" style="47" customWidth="1"/>
    <col min="11538" max="11782" width="11.36328125" style="47"/>
    <col min="11783" max="11783" width="16.90625" style="47" customWidth="1"/>
    <col min="11784" max="11784" width="11.08984375" style="47" customWidth="1"/>
    <col min="11785" max="11785" width="3.90625" style="47" bestFit="1" customWidth="1"/>
    <col min="11786" max="11786" width="11.08984375" style="47" customWidth="1"/>
    <col min="11787" max="11787" width="6" style="47" customWidth="1"/>
    <col min="11788" max="11788" width="5.08984375" style="47" customWidth="1"/>
    <col min="11789" max="11789" width="5.90625" style="47" customWidth="1"/>
    <col min="11790" max="11790" width="3.08984375" style="47" customWidth="1"/>
    <col min="11791" max="11791" width="12.90625" style="47" customWidth="1"/>
    <col min="11792" max="11792" width="2.90625" style="47" customWidth="1"/>
    <col min="11793" max="11793" width="77.453125" style="47" customWidth="1"/>
    <col min="11794" max="12038" width="11.36328125" style="47"/>
    <col min="12039" max="12039" width="16.90625" style="47" customWidth="1"/>
    <col min="12040" max="12040" width="11.08984375" style="47" customWidth="1"/>
    <col min="12041" max="12041" width="3.90625" style="47" bestFit="1" customWidth="1"/>
    <col min="12042" max="12042" width="11.08984375" style="47" customWidth="1"/>
    <col min="12043" max="12043" width="6" style="47" customWidth="1"/>
    <col min="12044" max="12044" width="5.08984375" style="47" customWidth="1"/>
    <col min="12045" max="12045" width="5.90625" style="47" customWidth="1"/>
    <col min="12046" max="12046" width="3.08984375" style="47" customWidth="1"/>
    <col min="12047" max="12047" width="12.90625" style="47" customWidth="1"/>
    <col min="12048" max="12048" width="2.90625" style="47" customWidth="1"/>
    <col min="12049" max="12049" width="77.453125" style="47" customWidth="1"/>
    <col min="12050" max="12294" width="11.36328125" style="47"/>
    <col min="12295" max="12295" width="16.90625" style="47" customWidth="1"/>
    <col min="12296" max="12296" width="11.08984375" style="47" customWidth="1"/>
    <col min="12297" max="12297" width="3.90625" style="47" bestFit="1" customWidth="1"/>
    <col min="12298" max="12298" width="11.08984375" style="47" customWidth="1"/>
    <col min="12299" max="12299" width="6" style="47" customWidth="1"/>
    <col min="12300" max="12300" width="5.08984375" style="47" customWidth="1"/>
    <col min="12301" max="12301" width="5.90625" style="47" customWidth="1"/>
    <col min="12302" max="12302" width="3.08984375" style="47" customWidth="1"/>
    <col min="12303" max="12303" width="12.90625" style="47" customWidth="1"/>
    <col min="12304" max="12304" width="2.90625" style="47" customWidth="1"/>
    <col min="12305" max="12305" width="77.453125" style="47" customWidth="1"/>
    <col min="12306" max="12550" width="11.36328125" style="47"/>
    <col min="12551" max="12551" width="16.90625" style="47" customWidth="1"/>
    <col min="12552" max="12552" width="11.08984375" style="47" customWidth="1"/>
    <col min="12553" max="12553" width="3.90625" style="47" bestFit="1" customWidth="1"/>
    <col min="12554" max="12554" width="11.08984375" style="47" customWidth="1"/>
    <col min="12555" max="12555" width="6" style="47" customWidth="1"/>
    <col min="12556" max="12556" width="5.08984375" style="47" customWidth="1"/>
    <col min="12557" max="12557" width="5.90625" style="47" customWidth="1"/>
    <col min="12558" max="12558" width="3.08984375" style="47" customWidth="1"/>
    <col min="12559" max="12559" width="12.90625" style="47" customWidth="1"/>
    <col min="12560" max="12560" width="2.90625" style="47" customWidth="1"/>
    <col min="12561" max="12561" width="77.453125" style="47" customWidth="1"/>
    <col min="12562" max="12806" width="11.36328125" style="47"/>
    <col min="12807" max="12807" width="16.90625" style="47" customWidth="1"/>
    <col min="12808" max="12808" width="11.08984375" style="47" customWidth="1"/>
    <col min="12809" max="12809" width="3.90625" style="47" bestFit="1" customWidth="1"/>
    <col min="12810" max="12810" width="11.08984375" style="47" customWidth="1"/>
    <col min="12811" max="12811" width="6" style="47" customWidth="1"/>
    <col min="12812" max="12812" width="5.08984375" style="47" customWidth="1"/>
    <col min="12813" max="12813" width="5.90625" style="47" customWidth="1"/>
    <col min="12814" max="12814" width="3.08984375" style="47" customWidth="1"/>
    <col min="12815" max="12815" width="12.90625" style="47" customWidth="1"/>
    <col min="12816" max="12816" width="2.90625" style="47" customWidth="1"/>
    <col min="12817" max="12817" width="77.453125" style="47" customWidth="1"/>
    <col min="12818" max="13062" width="11.36328125" style="47"/>
    <col min="13063" max="13063" width="16.90625" style="47" customWidth="1"/>
    <col min="13064" max="13064" width="11.08984375" style="47" customWidth="1"/>
    <col min="13065" max="13065" width="3.90625" style="47" bestFit="1" customWidth="1"/>
    <col min="13066" max="13066" width="11.08984375" style="47" customWidth="1"/>
    <col min="13067" max="13067" width="6" style="47" customWidth="1"/>
    <col min="13068" max="13068" width="5.08984375" style="47" customWidth="1"/>
    <col min="13069" max="13069" width="5.90625" style="47" customWidth="1"/>
    <col min="13070" max="13070" width="3.08984375" style="47" customWidth="1"/>
    <col min="13071" max="13071" width="12.90625" style="47" customWidth="1"/>
    <col min="13072" max="13072" width="2.90625" style="47" customWidth="1"/>
    <col min="13073" max="13073" width="77.453125" style="47" customWidth="1"/>
    <col min="13074" max="13318" width="11.36328125" style="47"/>
    <col min="13319" max="13319" width="16.90625" style="47" customWidth="1"/>
    <col min="13320" max="13320" width="11.08984375" style="47" customWidth="1"/>
    <col min="13321" max="13321" width="3.90625" style="47" bestFit="1" customWidth="1"/>
    <col min="13322" max="13322" width="11.08984375" style="47" customWidth="1"/>
    <col min="13323" max="13323" width="6" style="47" customWidth="1"/>
    <col min="13324" max="13324" width="5.08984375" style="47" customWidth="1"/>
    <col min="13325" max="13325" width="5.90625" style="47" customWidth="1"/>
    <col min="13326" max="13326" width="3.08984375" style="47" customWidth="1"/>
    <col min="13327" max="13327" width="12.90625" style="47" customWidth="1"/>
    <col min="13328" max="13328" width="2.90625" style="47" customWidth="1"/>
    <col min="13329" max="13329" width="77.453125" style="47" customWidth="1"/>
    <col min="13330" max="13574" width="11.36328125" style="47"/>
    <col min="13575" max="13575" width="16.90625" style="47" customWidth="1"/>
    <col min="13576" max="13576" width="11.08984375" style="47" customWidth="1"/>
    <col min="13577" max="13577" width="3.90625" style="47" bestFit="1" customWidth="1"/>
    <col min="13578" max="13578" width="11.08984375" style="47" customWidth="1"/>
    <col min="13579" max="13579" width="6" style="47" customWidth="1"/>
    <col min="13580" max="13580" width="5.08984375" style="47" customWidth="1"/>
    <col min="13581" max="13581" width="5.90625" style="47" customWidth="1"/>
    <col min="13582" max="13582" width="3.08984375" style="47" customWidth="1"/>
    <col min="13583" max="13583" width="12.90625" style="47" customWidth="1"/>
    <col min="13584" max="13584" width="2.90625" style="47" customWidth="1"/>
    <col min="13585" max="13585" width="77.453125" style="47" customWidth="1"/>
    <col min="13586" max="13830" width="11.36328125" style="47"/>
    <col min="13831" max="13831" width="16.90625" style="47" customWidth="1"/>
    <col min="13832" max="13832" width="11.08984375" style="47" customWidth="1"/>
    <col min="13833" max="13833" width="3.90625" style="47" bestFit="1" customWidth="1"/>
    <col min="13834" max="13834" width="11.08984375" style="47" customWidth="1"/>
    <col min="13835" max="13835" width="6" style="47" customWidth="1"/>
    <col min="13836" max="13836" width="5.08984375" style="47" customWidth="1"/>
    <col min="13837" max="13837" width="5.90625" style="47" customWidth="1"/>
    <col min="13838" max="13838" width="3.08984375" style="47" customWidth="1"/>
    <col min="13839" max="13839" width="12.90625" style="47" customWidth="1"/>
    <col min="13840" max="13840" width="2.90625" style="47" customWidth="1"/>
    <col min="13841" max="13841" width="77.453125" style="47" customWidth="1"/>
    <col min="13842" max="14086" width="11.36328125" style="47"/>
    <col min="14087" max="14087" width="16.90625" style="47" customWidth="1"/>
    <col min="14088" max="14088" width="11.08984375" style="47" customWidth="1"/>
    <col min="14089" max="14089" width="3.90625" style="47" bestFit="1" customWidth="1"/>
    <col min="14090" max="14090" width="11.08984375" style="47" customWidth="1"/>
    <col min="14091" max="14091" width="6" style="47" customWidth="1"/>
    <col min="14092" max="14092" width="5.08984375" style="47" customWidth="1"/>
    <col min="14093" max="14093" width="5.90625" style="47" customWidth="1"/>
    <col min="14094" max="14094" width="3.08984375" style="47" customWidth="1"/>
    <col min="14095" max="14095" width="12.90625" style="47" customWidth="1"/>
    <col min="14096" max="14096" width="2.90625" style="47" customWidth="1"/>
    <col min="14097" max="14097" width="77.453125" style="47" customWidth="1"/>
    <col min="14098" max="14342" width="11.36328125" style="47"/>
    <col min="14343" max="14343" width="16.90625" style="47" customWidth="1"/>
    <col min="14344" max="14344" width="11.08984375" style="47" customWidth="1"/>
    <col min="14345" max="14345" width="3.90625" style="47" bestFit="1" customWidth="1"/>
    <col min="14346" max="14346" width="11.08984375" style="47" customWidth="1"/>
    <col min="14347" max="14347" width="6" style="47" customWidth="1"/>
    <col min="14348" max="14348" width="5.08984375" style="47" customWidth="1"/>
    <col min="14349" max="14349" width="5.90625" style="47" customWidth="1"/>
    <col min="14350" max="14350" width="3.08984375" style="47" customWidth="1"/>
    <col min="14351" max="14351" width="12.90625" style="47" customWidth="1"/>
    <col min="14352" max="14352" width="2.90625" style="47" customWidth="1"/>
    <col min="14353" max="14353" width="77.453125" style="47" customWidth="1"/>
    <col min="14354" max="14598" width="11.36328125" style="47"/>
    <col min="14599" max="14599" width="16.90625" style="47" customWidth="1"/>
    <col min="14600" max="14600" width="11.08984375" style="47" customWidth="1"/>
    <col min="14601" max="14601" width="3.90625" style="47" bestFit="1" customWidth="1"/>
    <col min="14602" max="14602" width="11.08984375" style="47" customWidth="1"/>
    <col min="14603" max="14603" width="6" style="47" customWidth="1"/>
    <col min="14604" max="14604" width="5.08984375" style="47" customWidth="1"/>
    <col min="14605" max="14605" width="5.90625" style="47" customWidth="1"/>
    <col min="14606" max="14606" width="3.08984375" style="47" customWidth="1"/>
    <col min="14607" max="14607" width="12.90625" style="47" customWidth="1"/>
    <col min="14608" max="14608" width="2.90625" style="47" customWidth="1"/>
    <col min="14609" max="14609" width="77.453125" style="47" customWidth="1"/>
    <col min="14610" max="14854" width="11.36328125" style="47"/>
    <col min="14855" max="14855" width="16.90625" style="47" customWidth="1"/>
    <col min="14856" max="14856" width="11.08984375" style="47" customWidth="1"/>
    <col min="14857" max="14857" width="3.90625" style="47" bestFit="1" customWidth="1"/>
    <col min="14858" max="14858" width="11.08984375" style="47" customWidth="1"/>
    <col min="14859" max="14859" width="6" style="47" customWidth="1"/>
    <col min="14860" max="14860" width="5.08984375" style="47" customWidth="1"/>
    <col min="14861" max="14861" width="5.90625" style="47" customWidth="1"/>
    <col min="14862" max="14862" width="3.08984375" style="47" customWidth="1"/>
    <col min="14863" max="14863" width="12.90625" style="47" customWidth="1"/>
    <col min="14864" max="14864" width="2.90625" style="47" customWidth="1"/>
    <col min="14865" max="14865" width="77.453125" style="47" customWidth="1"/>
    <col min="14866" max="15110" width="11.36328125" style="47"/>
    <col min="15111" max="15111" width="16.90625" style="47" customWidth="1"/>
    <col min="15112" max="15112" width="11.08984375" style="47" customWidth="1"/>
    <col min="15113" max="15113" width="3.90625" style="47" bestFit="1" customWidth="1"/>
    <col min="15114" max="15114" width="11.08984375" style="47" customWidth="1"/>
    <col min="15115" max="15115" width="6" style="47" customWidth="1"/>
    <col min="15116" max="15116" width="5.08984375" style="47" customWidth="1"/>
    <col min="15117" max="15117" width="5.90625" style="47" customWidth="1"/>
    <col min="15118" max="15118" width="3.08984375" style="47" customWidth="1"/>
    <col min="15119" max="15119" width="12.90625" style="47" customWidth="1"/>
    <col min="15120" max="15120" width="2.90625" style="47" customWidth="1"/>
    <col min="15121" max="15121" width="77.453125" style="47" customWidth="1"/>
    <col min="15122" max="15366" width="11.36328125" style="47"/>
    <col min="15367" max="15367" width="16.90625" style="47" customWidth="1"/>
    <col min="15368" max="15368" width="11.08984375" style="47" customWidth="1"/>
    <col min="15369" max="15369" width="3.90625" style="47" bestFit="1" customWidth="1"/>
    <col min="15370" max="15370" width="11.08984375" style="47" customWidth="1"/>
    <col min="15371" max="15371" width="6" style="47" customWidth="1"/>
    <col min="15372" max="15372" width="5.08984375" style="47" customWidth="1"/>
    <col min="15373" max="15373" width="5.90625" style="47" customWidth="1"/>
    <col min="15374" max="15374" width="3.08984375" style="47" customWidth="1"/>
    <col min="15375" max="15375" width="12.90625" style="47" customWidth="1"/>
    <col min="15376" max="15376" width="2.90625" style="47" customWidth="1"/>
    <col min="15377" max="15377" width="77.453125" style="47" customWidth="1"/>
    <col min="15378" max="15622" width="11.36328125" style="47"/>
    <col min="15623" max="15623" width="16.90625" style="47" customWidth="1"/>
    <col min="15624" max="15624" width="11.08984375" style="47" customWidth="1"/>
    <col min="15625" max="15625" width="3.90625" style="47" bestFit="1" customWidth="1"/>
    <col min="15626" max="15626" width="11.08984375" style="47" customWidth="1"/>
    <col min="15627" max="15627" width="6" style="47" customWidth="1"/>
    <col min="15628" max="15628" width="5.08984375" style="47" customWidth="1"/>
    <col min="15629" max="15629" width="5.90625" style="47" customWidth="1"/>
    <col min="15630" max="15630" width="3.08984375" style="47" customWidth="1"/>
    <col min="15631" max="15631" width="12.90625" style="47" customWidth="1"/>
    <col min="15632" max="15632" width="2.90625" style="47" customWidth="1"/>
    <col min="15633" max="15633" width="77.453125" style="47" customWidth="1"/>
    <col min="15634" max="15878" width="11.36328125" style="47"/>
    <col min="15879" max="15879" width="16.90625" style="47" customWidth="1"/>
    <col min="15880" max="15880" width="11.08984375" style="47" customWidth="1"/>
    <col min="15881" max="15881" width="3.90625" style="47" bestFit="1" customWidth="1"/>
    <col min="15882" max="15882" width="11.08984375" style="47" customWidth="1"/>
    <col min="15883" max="15883" width="6" style="47" customWidth="1"/>
    <col min="15884" max="15884" width="5.08984375" style="47" customWidth="1"/>
    <col min="15885" max="15885" width="5.90625" style="47" customWidth="1"/>
    <col min="15886" max="15886" width="3.08984375" style="47" customWidth="1"/>
    <col min="15887" max="15887" width="12.90625" style="47" customWidth="1"/>
    <col min="15888" max="15888" width="2.90625" style="47" customWidth="1"/>
    <col min="15889" max="15889" width="77.453125" style="47" customWidth="1"/>
    <col min="15890" max="16134" width="11.36328125" style="47"/>
    <col min="16135" max="16135" width="16.90625" style="47" customWidth="1"/>
    <col min="16136" max="16136" width="11.08984375" style="47" customWidth="1"/>
    <col min="16137" max="16137" width="3.90625" style="47" bestFit="1" customWidth="1"/>
    <col min="16138" max="16138" width="11.08984375" style="47" customWidth="1"/>
    <col min="16139" max="16139" width="6" style="47" customWidth="1"/>
    <col min="16140" max="16140" width="5.08984375" style="47" customWidth="1"/>
    <col min="16141" max="16141" width="5.90625" style="47" customWidth="1"/>
    <col min="16142" max="16142" width="3.08984375" style="47" customWidth="1"/>
    <col min="16143" max="16143" width="12.90625" style="47" customWidth="1"/>
    <col min="16144" max="16144" width="2.90625" style="47" customWidth="1"/>
    <col min="16145" max="16145" width="77.453125" style="47" customWidth="1"/>
    <col min="16146" max="16384" width="11.36328125" style="47"/>
  </cols>
  <sheetData>
    <row r="1" spans="1:42" ht="24.75" customHeight="1">
      <c r="A1" s="216" t="s">
        <v>196</v>
      </c>
      <c r="B1" s="156"/>
      <c r="C1" s="99"/>
      <c r="D1" s="429" t="str">
        <f>"作　業　日　報　兼　直　接　人　件　費　個　別　明　細　表　（"&amp;AJ7&amp;"年"&amp;AJ8&amp;"月支払分）"</f>
        <v>作　業　日　報　兼　直　接　人　件　費　個　別　明　細　表　（2025年10月支払分）</v>
      </c>
      <c r="E1" s="429"/>
      <c r="F1" s="429"/>
      <c r="G1" s="429"/>
      <c r="H1" s="429"/>
      <c r="I1" s="429"/>
      <c r="J1" s="429"/>
      <c r="K1" s="429"/>
      <c r="L1" s="429"/>
      <c r="M1" s="429"/>
      <c r="N1" s="429"/>
      <c r="AD1" s="425" t="s">
        <v>94</v>
      </c>
      <c r="AE1" s="48" t="s">
        <v>44</v>
      </c>
      <c r="AF1" s="49">
        <f>初期条件設定表!$C$10</f>
        <v>0.375</v>
      </c>
      <c r="AG1" s="49">
        <f>初期条件設定表!$C$14</f>
        <v>0.75</v>
      </c>
      <c r="AI1" s="50" t="s">
        <v>12</v>
      </c>
      <c r="AJ1" s="51">
        <f>' 入力用 従事者別直接人件費集計表（後期）'!A16</f>
        <v>2025</v>
      </c>
      <c r="AM1" s="50" t="s">
        <v>43</v>
      </c>
      <c r="AN1" s="52" t="str">
        <f ca="1">RIGHT(CELL("filename",A1),LEN(CELL("filename",A1))-FIND("]",CELL("filename",A1)))</f>
        <v>2025年10月作業分</v>
      </c>
      <c r="AO1" s="217"/>
      <c r="AP1" s="218"/>
    </row>
    <row r="2" spans="1:42" ht="24.75" customHeight="1">
      <c r="C2" s="99"/>
      <c r="D2" s="429"/>
      <c r="E2" s="429"/>
      <c r="F2" s="429"/>
      <c r="G2" s="429"/>
      <c r="H2" s="429"/>
      <c r="I2" s="429"/>
      <c r="J2" s="429"/>
      <c r="K2" s="429"/>
      <c r="L2" s="429"/>
      <c r="M2" s="429"/>
      <c r="N2" s="429"/>
      <c r="AD2" s="425"/>
      <c r="AE2" s="48"/>
      <c r="AF2" s="49">
        <f>初期条件設定表!$C$11</f>
        <v>0</v>
      </c>
      <c r="AG2" s="49">
        <f>初期条件設定表!$E$11</f>
        <v>0</v>
      </c>
      <c r="AI2" s="50" t="s">
        <v>13</v>
      </c>
      <c r="AJ2" s="51">
        <f>' 入力用 従事者別直接人件費集計表（後期）'!D16</f>
        <v>10</v>
      </c>
      <c r="AN2" s="53"/>
    </row>
    <row r="3" spans="1:42" ht="27.75" customHeight="1">
      <c r="A3" s="219" t="s">
        <v>9</v>
      </c>
      <c r="B3" s="426" t="str">
        <f>' 入力用 従事者別直接人件費集計表（後期）'!D5</f>
        <v>○○△△株式会社</v>
      </c>
      <c r="C3" s="426"/>
      <c r="D3" s="426"/>
      <c r="E3" s="220"/>
      <c r="F3" s="220"/>
      <c r="G3" s="220"/>
      <c r="H3" s="220"/>
      <c r="I3" s="220"/>
      <c r="J3" s="220"/>
      <c r="K3" s="220"/>
      <c r="L3" s="220"/>
      <c r="M3" s="220"/>
      <c r="N3" s="220"/>
      <c r="AD3" s="425"/>
      <c r="AE3" s="48" t="s">
        <v>36</v>
      </c>
      <c r="AF3" s="49">
        <f>初期条件設定表!$C$12</f>
        <v>0.5</v>
      </c>
      <c r="AG3" s="49">
        <f>初期条件設定表!$E$12</f>
        <v>0.54166666666666663</v>
      </c>
      <c r="AI3" s="50" t="s">
        <v>58</v>
      </c>
      <c r="AJ3" s="54">
        <f>DATE($AJ$1,AJ2-1,AF6+1)</f>
        <v>45931</v>
      </c>
      <c r="AN3" s="53"/>
    </row>
    <row r="4" spans="1:42" ht="27.75" customHeight="1">
      <c r="A4" s="221" t="s">
        <v>2</v>
      </c>
      <c r="B4" s="427" t="str">
        <f>' 入力用 従事者別直接人件費集計表（後期）'!D6</f>
        <v>公社　太郎</v>
      </c>
      <c r="C4" s="427"/>
      <c r="D4" s="427"/>
      <c r="E4" s="222"/>
      <c r="F4" s="222"/>
      <c r="G4" s="222"/>
      <c r="AD4" s="425"/>
      <c r="AE4" s="48"/>
      <c r="AF4" s="49">
        <f>初期条件設定表!$C$13</f>
        <v>0</v>
      </c>
      <c r="AG4" s="49">
        <f>初期条件設定表!$E$13</f>
        <v>0</v>
      </c>
      <c r="AI4" s="50" t="s">
        <v>79</v>
      </c>
      <c r="AJ4" s="54">
        <f>DATE(AJ1,AJ2,AF5)</f>
        <v>45961</v>
      </c>
      <c r="AM4" s="50" t="s">
        <v>77</v>
      </c>
      <c r="AN4" s="55">
        <f>LEN(AJ5)</f>
        <v>2</v>
      </c>
    </row>
    <row r="5" spans="1:42" ht="27.75" customHeight="1">
      <c r="A5" s="224" t="s">
        <v>8</v>
      </c>
      <c r="B5" s="428">
        <f>IF(' 入力用 従事者別直接人件費集計表（後期）'!Y8="","",' 入力用 従事者別直接人件費集計表（後期）'!Y8)</f>
        <v>0</v>
      </c>
      <c r="C5" s="428"/>
      <c r="D5" s="428"/>
      <c r="E5" s="222"/>
      <c r="F5" s="222"/>
      <c r="G5" s="222"/>
      <c r="AD5" s="425"/>
      <c r="AE5" s="48" t="s">
        <v>37</v>
      </c>
      <c r="AF5" s="56" t="str">
        <f>IF(初期条件設定表!$C$24="末",TEXT(DATE(AJ1,AJ2+1,1)-1,"d"),初期条件設定表!$C$24)</f>
        <v>31</v>
      </c>
      <c r="AG5" s="47" t="s">
        <v>38</v>
      </c>
      <c r="AI5" s="50" t="s">
        <v>57</v>
      </c>
      <c r="AJ5" s="57" t="str">
        <f>初期条件設定表!Q5</f>
        <v>土日</v>
      </c>
      <c r="AM5" s="50" t="s">
        <v>78</v>
      </c>
      <c r="AN5" s="52" t="str">
        <f>AJ5&amp;"※月火水木金土日"</f>
        <v>土日※月火水木金土日</v>
      </c>
      <c r="AO5" s="217"/>
      <c r="AP5" s="218"/>
    </row>
    <row r="6" spans="1:42" ht="22.5" customHeight="1" thickBot="1">
      <c r="A6" s="225"/>
      <c r="O6" s="58" t="s">
        <v>45</v>
      </c>
      <c r="P6" s="59" t="s">
        <v>47</v>
      </c>
      <c r="Q6" s="58" t="s">
        <v>46</v>
      </c>
      <c r="R6" s="58" t="s">
        <v>48</v>
      </c>
      <c r="S6" s="58" t="s">
        <v>49</v>
      </c>
      <c r="T6" s="58" t="s">
        <v>50</v>
      </c>
      <c r="U6" s="58" t="s">
        <v>60</v>
      </c>
      <c r="V6" s="58" t="s">
        <v>61</v>
      </c>
      <c r="W6" s="58" t="s">
        <v>62</v>
      </c>
      <c r="X6" s="58"/>
      <c r="Y6" s="58"/>
      <c r="Z6" s="58"/>
      <c r="AE6" s="50" t="s">
        <v>95</v>
      </c>
      <c r="AF6" s="56" t="str">
        <f>IF(初期条件設定表!$C$24="末",TEXT(DATE(AJ1,AJ2,1)-1,"d"),初期条件設定表!$C$24)</f>
        <v>30</v>
      </c>
      <c r="AG6" s="47" t="s">
        <v>38</v>
      </c>
      <c r="AH6" s="436" t="s">
        <v>104</v>
      </c>
      <c r="AI6" s="436"/>
      <c r="AJ6" s="226">
        <f>初期条件設定表!$C$15</f>
        <v>0.33333333333333331</v>
      </c>
    </row>
    <row r="7" spans="1:42" s="202" customFormat="1" ht="24" customHeight="1">
      <c r="A7" s="439" t="s">
        <v>7</v>
      </c>
      <c r="B7" s="441" t="s">
        <v>6</v>
      </c>
      <c r="C7" s="441"/>
      <c r="D7" s="441"/>
      <c r="E7" s="397" t="s">
        <v>5</v>
      </c>
      <c r="F7" s="398"/>
      <c r="G7" s="398"/>
      <c r="H7" s="399"/>
      <c r="I7" s="405" t="s">
        <v>103</v>
      </c>
      <c r="J7" s="405" t="s">
        <v>102</v>
      </c>
      <c r="K7" s="397" t="s">
        <v>4</v>
      </c>
      <c r="L7" s="399"/>
      <c r="M7" s="437" t="s">
        <v>113</v>
      </c>
      <c r="N7" s="438"/>
      <c r="O7" s="417" t="s">
        <v>52</v>
      </c>
      <c r="P7" s="414" t="s">
        <v>34</v>
      </c>
      <c r="Q7" s="414" t="s">
        <v>35</v>
      </c>
      <c r="R7" s="414" t="s">
        <v>53</v>
      </c>
      <c r="S7" s="414"/>
      <c r="T7" s="414" t="s">
        <v>51</v>
      </c>
      <c r="U7" s="414"/>
      <c r="V7" s="414" t="s">
        <v>54</v>
      </c>
      <c r="W7" s="410" t="s">
        <v>55</v>
      </c>
      <c r="AI7" s="202" t="s">
        <v>107</v>
      </c>
      <c r="AJ7" s="227">
        <f>IF(初期条件設定表!C26="当月",' 入力用 従事者別直接人件費集計表（後期）'!A16,' 入力用 従事者別直接人件費集計表（後期）'!A17)</f>
        <v>2025</v>
      </c>
    </row>
    <row r="8" spans="1:42" s="202" customFormat="1" ht="24" customHeight="1" thickBot="1">
      <c r="A8" s="440"/>
      <c r="B8" s="442"/>
      <c r="C8" s="442"/>
      <c r="D8" s="442"/>
      <c r="E8" s="400"/>
      <c r="F8" s="401"/>
      <c r="G8" s="401"/>
      <c r="H8" s="402"/>
      <c r="I8" s="406"/>
      <c r="J8" s="406"/>
      <c r="K8" s="403"/>
      <c r="L8" s="404"/>
      <c r="M8" s="228" t="s">
        <v>114</v>
      </c>
      <c r="N8" s="229" t="s">
        <v>139</v>
      </c>
      <c r="O8" s="417"/>
      <c r="P8" s="414"/>
      <c r="Q8" s="414"/>
      <c r="R8" s="414"/>
      <c r="S8" s="414"/>
      <c r="T8" s="414"/>
      <c r="U8" s="414"/>
      <c r="V8" s="414"/>
      <c r="W8" s="410"/>
      <c r="AI8" s="202" t="s">
        <v>106</v>
      </c>
      <c r="AJ8" s="227">
        <f>IF(初期条件設定表!C26="当月",' 入力用 従事者別直接人件費集計表（後期）'!D16,' 入力用 従事者別直接人件費集計表（後期）'!D17)</f>
        <v>10</v>
      </c>
    </row>
    <row r="9" spans="1:42" ht="46.15" customHeight="1">
      <c r="A9" s="230">
        <f>Y9</f>
        <v>45931</v>
      </c>
      <c r="B9" s="84" t="s">
        <v>32</v>
      </c>
      <c r="C9" s="232" t="s">
        <v>3</v>
      </c>
      <c r="D9" s="87" t="s">
        <v>32</v>
      </c>
      <c r="E9" s="73" t="str">
        <f>IFERROR(HOUR(Q9),"")</f>
        <v/>
      </c>
      <c r="F9" s="74" t="s">
        <v>30</v>
      </c>
      <c r="G9" s="75" t="str">
        <f>IFERROR(MINUTE(Q9),"")</f>
        <v/>
      </c>
      <c r="H9" s="120" t="s">
        <v>31</v>
      </c>
      <c r="I9" s="124" t="str">
        <f>T9</f>
        <v/>
      </c>
      <c r="J9" s="125"/>
      <c r="K9" s="76" t="str">
        <f>IFERROR((E9+G9/60)*$B$5,"")</f>
        <v/>
      </c>
      <c r="L9" s="141" t="s">
        <v>0</v>
      </c>
      <c r="M9" s="142"/>
      <c r="N9" s="143"/>
      <c r="O9" s="60" t="str">
        <f t="shared" ref="O9:O35" si="0">IF(OR(DBCS(B9)="：",B9="",DBCS(D9)="：",D9=""),"",$D9-$B9)</f>
        <v/>
      </c>
      <c r="P9" s="60" t="str">
        <f t="shared" ref="P9:P35" si="1">IFERROR(IF(J9="",D9-B9-W9,D9-B9-J9-W9),"")</f>
        <v/>
      </c>
      <c r="Q9" s="61" t="str">
        <f t="shared" ref="Q9:Q35" si="2">IFERROR(MIN(IF(P9&gt;0,FLOOR(P9,"0:30"),""),$AJ$6),"")</f>
        <v/>
      </c>
      <c r="R9" s="62" t="str">
        <f t="shared" ref="R9:R35" si="3">IF(OR(DBCS($B9)="：",$B9="",DBCS($D9)="：",$D9=""),"",MAX(MIN($D9,AF$1)-MAX($B9,TIME(0,0,0)),0))</f>
        <v/>
      </c>
      <c r="S9" s="62" t="str">
        <f t="shared" ref="S9:S35" si="4">IF(OR(DBCS($B9)="：",$B9="",DBCS($D9)="：",$D9=""),"",MAX(MIN($D9,AG$2)-MAX($B9,$AF$2),0))</f>
        <v/>
      </c>
      <c r="T9" s="62" t="str">
        <f t="shared" ref="T9:T35" si="5">IF(OR(DBCS($B9)="：",$B9="",DBCS($D9)="：",$D9=""),"",MAX(MIN($D9,$AG$3)-MAX($B9,$AF$3),0))</f>
        <v/>
      </c>
      <c r="U9" s="62" t="str">
        <f t="shared" ref="U9:U35" si="6">IF(OR(DBCS($B9)="：",$B9="",DBCS($D9)="：",$D9=""),"",MAX(MIN($D9,$AG$4)-MAX($B9,$AF$4),0))</f>
        <v/>
      </c>
      <c r="V9" s="62" t="str">
        <f t="shared" ref="V9:V35" si="7">IF(OR(DBCS($B9)="：",$B9="",DBCS($D9)="：",$D9=""),"",MAX(MIN($D9,TIME(23,59,59))-MAX($B9,$AG$1),0))</f>
        <v/>
      </c>
      <c r="W9" s="62" t="str">
        <f>IF(OR(DBCS($B9)="：",$B9="",DBCS($D9)="：",$D9=""),"",SUM(R9:V9))</f>
        <v/>
      </c>
      <c r="Y9" s="230">
        <f>IF($AJ$3="","",IF(FIND(TEXT($AJ$3,"aaa"),$AN$5)&gt;$AN$4,$AJ$3,IF(FIND(TEXT($AJ$3+1,"aaa"),$AN$5)&gt;$AN$4,$AJ$3+1,IF(FIND(TEXT($AJ$3+2,"aaa"),$AN$5)&gt;$AN$4,$AJ$3+2,IF(FIND(TEXT($AJ$3+3,"aaa"),$AN$5)&gt;$AN$4,$AJ$3+3,"")))))</f>
        <v>45931</v>
      </c>
      <c r="AA9" s="63"/>
    </row>
    <row r="10" spans="1:42" ht="46.15" customHeight="1">
      <c r="A10" s="230">
        <f t="shared" ref="A10:A35" si="8">Y10</f>
        <v>45932</v>
      </c>
      <c r="B10" s="84" t="s">
        <v>32</v>
      </c>
      <c r="C10" s="232" t="s">
        <v>3</v>
      </c>
      <c r="D10" s="87" t="s">
        <v>32</v>
      </c>
      <c r="E10" s="73" t="str">
        <f>IFERROR(HOUR(Q10),"")</f>
        <v/>
      </c>
      <c r="F10" s="74" t="s">
        <v>30</v>
      </c>
      <c r="G10" s="75" t="str">
        <f>IFERROR(MINUTE(Q10),"")</f>
        <v/>
      </c>
      <c r="H10" s="120" t="s">
        <v>31</v>
      </c>
      <c r="I10" s="122" t="str">
        <f t="shared" ref="I10:I35" si="9">T10</f>
        <v/>
      </c>
      <c r="J10" s="125"/>
      <c r="K10" s="76" t="str">
        <f t="shared" ref="K10:K35" si="10">IFERROR((E10+G10/60)*$B$5,"")</f>
        <v/>
      </c>
      <c r="L10" s="141" t="s">
        <v>0</v>
      </c>
      <c r="M10" s="144"/>
      <c r="N10" s="145"/>
      <c r="O10" s="60" t="str">
        <f t="shared" si="0"/>
        <v/>
      </c>
      <c r="P10" s="60" t="str">
        <f t="shared" si="1"/>
        <v/>
      </c>
      <c r="Q10" s="61" t="str">
        <f t="shared" si="2"/>
        <v/>
      </c>
      <c r="R10" s="62" t="str">
        <f t="shared" si="3"/>
        <v/>
      </c>
      <c r="S10" s="62" t="str">
        <f t="shared" si="4"/>
        <v/>
      </c>
      <c r="T10" s="62" t="str">
        <f t="shared" si="5"/>
        <v/>
      </c>
      <c r="U10" s="62" t="str">
        <f t="shared" si="6"/>
        <v/>
      </c>
      <c r="V10" s="62" t="str">
        <f t="shared" si="7"/>
        <v/>
      </c>
      <c r="W10" s="62" t="str">
        <f t="shared" ref="W10:W33" si="11">IF(OR(DBCS($B10)="：",$B10="",DBCS($D10)="：",$D10=""),"",SUM(R10:V10))</f>
        <v/>
      </c>
      <c r="Y10" s="230">
        <f t="shared" ref="Y10:Y35" si="12">IF($A9="","",IF(AND($A9+1&lt;=$AJ$4,FIND(TEXT($A9+1,"aaa"),$AN$5)&gt;$AN$4),$A9+1,IF(AND($A9+2&lt;=$AJ$4,FIND(TEXT($A9+2,"aaa"),$AN$5)&gt;$AN$4),$A9+2,IF(AND($A9+3&lt;=$AJ$4,FIND(TEXT($A9+3,"aaa"),$AN$5)&gt;$AN$4),$A9+3,IF(AND($A9+4&lt;=$AJ$4,FIND(TEXT($A9+4,"aaa"),$AN$5)&gt;$AN$4),$A9+4,"")))))</f>
        <v>45932</v>
      </c>
      <c r="AA10" s="63"/>
      <c r="AE10" s="236" t="s">
        <v>115</v>
      </c>
      <c r="AF10" s="236" t="s">
        <v>155</v>
      </c>
    </row>
    <row r="11" spans="1:42" ht="46.15" customHeight="1">
      <c r="A11" s="230">
        <f t="shared" si="8"/>
        <v>45933</v>
      </c>
      <c r="B11" s="84" t="s">
        <v>32</v>
      </c>
      <c r="C11" s="232" t="s">
        <v>3</v>
      </c>
      <c r="D11" s="87" t="s">
        <v>32</v>
      </c>
      <c r="E11" s="73" t="str">
        <f>IFERROR(HOUR(Q11),"")</f>
        <v/>
      </c>
      <c r="F11" s="74" t="s">
        <v>30</v>
      </c>
      <c r="G11" s="75" t="str">
        <f>IFERROR(MINUTE(Q11),"")</f>
        <v/>
      </c>
      <c r="H11" s="120" t="s">
        <v>31</v>
      </c>
      <c r="I11" s="122" t="str">
        <f t="shared" si="9"/>
        <v/>
      </c>
      <c r="J11" s="125"/>
      <c r="K11" s="76" t="str">
        <f t="shared" si="10"/>
        <v/>
      </c>
      <c r="L11" s="141" t="s">
        <v>0</v>
      </c>
      <c r="M11" s="144"/>
      <c r="N11" s="145"/>
      <c r="O11" s="60" t="str">
        <f t="shared" si="0"/>
        <v/>
      </c>
      <c r="P11" s="60" t="str">
        <f t="shared" si="1"/>
        <v/>
      </c>
      <c r="Q11" s="61" t="str">
        <f t="shared" si="2"/>
        <v/>
      </c>
      <c r="R11" s="62" t="str">
        <f t="shared" si="3"/>
        <v/>
      </c>
      <c r="S11" s="62" t="str">
        <f t="shared" si="4"/>
        <v/>
      </c>
      <c r="T11" s="62" t="str">
        <f t="shared" si="5"/>
        <v/>
      </c>
      <c r="U11" s="62" t="str">
        <f t="shared" si="6"/>
        <v/>
      </c>
      <c r="V11" s="62" t="str">
        <f t="shared" si="7"/>
        <v/>
      </c>
      <c r="W11" s="62" t="str">
        <f t="shared" si="11"/>
        <v/>
      </c>
      <c r="Y11" s="230">
        <f t="shared" si="12"/>
        <v>45933</v>
      </c>
      <c r="AA11" s="63"/>
      <c r="AE11" s="237" t="str">
        <f>初期条件設定表!U5</f>
        <v>　</v>
      </c>
      <c r="AF11" s="238" t="str">
        <f>初期条件設定表!V5</f>
        <v>　</v>
      </c>
    </row>
    <row r="12" spans="1:42" ht="46.15" customHeight="1">
      <c r="A12" s="230">
        <f t="shared" si="8"/>
        <v>45936</v>
      </c>
      <c r="B12" s="84" t="s">
        <v>32</v>
      </c>
      <c r="C12" s="232" t="s">
        <v>3</v>
      </c>
      <c r="D12" s="87" t="s">
        <v>32</v>
      </c>
      <c r="E12" s="73" t="str">
        <f>IFERROR(HOUR(Q12),"")</f>
        <v/>
      </c>
      <c r="F12" s="74" t="s">
        <v>30</v>
      </c>
      <c r="G12" s="75" t="str">
        <f>IFERROR(MINUTE(Q12),"")</f>
        <v/>
      </c>
      <c r="H12" s="120" t="s">
        <v>31</v>
      </c>
      <c r="I12" s="122" t="str">
        <f t="shared" si="9"/>
        <v/>
      </c>
      <c r="J12" s="125"/>
      <c r="K12" s="76" t="str">
        <f t="shared" si="10"/>
        <v/>
      </c>
      <c r="L12" s="141" t="s">
        <v>0</v>
      </c>
      <c r="M12" s="144"/>
      <c r="N12" s="145"/>
      <c r="O12" s="60" t="str">
        <f t="shared" si="0"/>
        <v/>
      </c>
      <c r="P12" s="60" t="str">
        <f t="shared" si="1"/>
        <v/>
      </c>
      <c r="Q12" s="61" t="str">
        <f t="shared" si="2"/>
        <v/>
      </c>
      <c r="R12" s="62" t="str">
        <f t="shared" si="3"/>
        <v/>
      </c>
      <c r="S12" s="62" t="str">
        <f t="shared" si="4"/>
        <v/>
      </c>
      <c r="T12" s="62" t="str">
        <f t="shared" si="5"/>
        <v/>
      </c>
      <c r="U12" s="62" t="str">
        <f t="shared" si="6"/>
        <v/>
      </c>
      <c r="V12" s="62" t="str">
        <f t="shared" si="7"/>
        <v/>
      </c>
      <c r="W12" s="62" t="str">
        <f t="shared" si="11"/>
        <v/>
      </c>
      <c r="Y12" s="230">
        <f t="shared" si="12"/>
        <v>45936</v>
      </c>
      <c r="AA12" s="63"/>
      <c r="AE12" s="237" t="str">
        <f>初期条件設定表!U6</f>
        <v>設計（除ソフトウェア）</v>
      </c>
      <c r="AF12" s="239" t="str">
        <f>初期条件設定表!V6</f>
        <v>A</v>
      </c>
    </row>
    <row r="13" spans="1:42" ht="46.15" customHeight="1">
      <c r="A13" s="230">
        <f t="shared" si="8"/>
        <v>45937</v>
      </c>
      <c r="B13" s="84" t="s">
        <v>32</v>
      </c>
      <c r="C13" s="232" t="s">
        <v>3</v>
      </c>
      <c r="D13" s="87" t="s">
        <v>32</v>
      </c>
      <c r="E13" s="73" t="str">
        <f>IFERROR(HOUR(Q13),"")</f>
        <v/>
      </c>
      <c r="F13" s="74" t="s">
        <v>30</v>
      </c>
      <c r="G13" s="75" t="str">
        <f>IFERROR(MINUTE(Q13),"")</f>
        <v/>
      </c>
      <c r="H13" s="120" t="s">
        <v>31</v>
      </c>
      <c r="I13" s="122" t="str">
        <f t="shared" si="9"/>
        <v/>
      </c>
      <c r="J13" s="125"/>
      <c r="K13" s="76" t="str">
        <f t="shared" si="10"/>
        <v/>
      </c>
      <c r="L13" s="141" t="s">
        <v>0</v>
      </c>
      <c r="M13" s="144"/>
      <c r="N13" s="145"/>
      <c r="O13" s="60" t="str">
        <f t="shared" si="0"/>
        <v/>
      </c>
      <c r="P13" s="60" t="str">
        <f t="shared" si="1"/>
        <v/>
      </c>
      <c r="Q13" s="61" t="str">
        <f t="shared" si="2"/>
        <v/>
      </c>
      <c r="R13" s="62" t="str">
        <f t="shared" si="3"/>
        <v/>
      </c>
      <c r="S13" s="62" t="str">
        <f t="shared" si="4"/>
        <v/>
      </c>
      <c r="T13" s="62" t="str">
        <f t="shared" si="5"/>
        <v/>
      </c>
      <c r="U13" s="62" t="str">
        <f t="shared" si="6"/>
        <v/>
      </c>
      <c r="V13" s="62" t="str">
        <f t="shared" si="7"/>
        <v/>
      </c>
      <c r="W13" s="62" t="str">
        <f t="shared" si="11"/>
        <v/>
      </c>
      <c r="X13" s="62" t="str">
        <f t="shared" ref="X13:X35" si="13">IF(OR(DBCS($B13)="：",$B13="",DBCS($D13)="：",$D13=""),"",MAX(MIN($D13,$AG$3)-MAX($B13,$AF$3),0))</f>
        <v/>
      </c>
      <c r="Y13" s="230">
        <f t="shared" si="12"/>
        <v>45937</v>
      </c>
      <c r="Z13" s="62" t="str">
        <f t="shared" ref="Z13:Z33" si="14">IF(OR(DBCS($B13)="：",$B13="",DBCS($D13)="：",$D13=""),"",MAX(MIN($D13,TIME(23,59,59))-MAX($B13,$AG$1),0))</f>
        <v/>
      </c>
      <c r="AA13" s="63"/>
      <c r="AE13" s="237" t="str">
        <f>初期条件設定表!U7</f>
        <v>要件定義</v>
      </c>
      <c r="AF13" s="239" t="str">
        <f>初期条件設定表!V7</f>
        <v>B</v>
      </c>
    </row>
    <row r="14" spans="1:42" ht="46.15" customHeight="1">
      <c r="A14" s="230">
        <f t="shared" si="8"/>
        <v>45938</v>
      </c>
      <c r="B14" s="84" t="s">
        <v>32</v>
      </c>
      <c r="C14" s="232" t="s">
        <v>3</v>
      </c>
      <c r="D14" s="87" t="s">
        <v>32</v>
      </c>
      <c r="E14" s="73" t="str">
        <f t="shared" ref="E14:E35" si="15">IFERROR(HOUR(Q14),"")</f>
        <v/>
      </c>
      <c r="F14" s="74" t="s">
        <v>30</v>
      </c>
      <c r="G14" s="75" t="str">
        <f t="shared" ref="G14:G35" si="16">IFERROR(MINUTE(Q14),"")</f>
        <v/>
      </c>
      <c r="H14" s="120" t="s">
        <v>31</v>
      </c>
      <c r="I14" s="122" t="str">
        <f t="shared" si="9"/>
        <v/>
      </c>
      <c r="J14" s="125"/>
      <c r="K14" s="76" t="str">
        <f t="shared" si="10"/>
        <v/>
      </c>
      <c r="L14" s="141" t="s">
        <v>0</v>
      </c>
      <c r="M14" s="144"/>
      <c r="N14" s="145"/>
      <c r="O14" s="60" t="str">
        <f t="shared" si="0"/>
        <v/>
      </c>
      <c r="P14" s="60" t="str">
        <f t="shared" si="1"/>
        <v/>
      </c>
      <c r="Q14" s="61" t="str">
        <f t="shared" si="2"/>
        <v/>
      </c>
      <c r="R14" s="62" t="str">
        <f t="shared" si="3"/>
        <v/>
      </c>
      <c r="S14" s="62" t="str">
        <f t="shared" si="4"/>
        <v/>
      </c>
      <c r="T14" s="62" t="str">
        <f t="shared" si="5"/>
        <v/>
      </c>
      <c r="U14" s="62" t="str">
        <f t="shared" si="6"/>
        <v/>
      </c>
      <c r="V14" s="62" t="str">
        <f t="shared" si="7"/>
        <v/>
      </c>
      <c r="W14" s="62" t="str">
        <f t="shared" si="11"/>
        <v/>
      </c>
      <c r="X14" s="62" t="str">
        <f t="shared" si="13"/>
        <v/>
      </c>
      <c r="Y14" s="230">
        <f t="shared" si="12"/>
        <v>45938</v>
      </c>
      <c r="Z14" s="62" t="str">
        <f t="shared" si="14"/>
        <v/>
      </c>
      <c r="AA14" s="63"/>
      <c r="AE14" s="237" t="str">
        <f>初期条件設定表!U8</f>
        <v>システム要件定義</v>
      </c>
      <c r="AF14" s="239" t="str">
        <f>初期条件設定表!V8</f>
        <v>C</v>
      </c>
    </row>
    <row r="15" spans="1:42" ht="46.15" customHeight="1">
      <c r="A15" s="230">
        <f t="shared" si="8"/>
        <v>45939</v>
      </c>
      <c r="B15" s="84" t="s">
        <v>32</v>
      </c>
      <c r="C15" s="232" t="s">
        <v>3</v>
      </c>
      <c r="D15" s="87" t="s">
        <v>32</v>
      </c>
      <c r="E15" s="73" t="str">
        <f t="shared" si="15"/>
        <v/>
      </c>
      <c r="F15" s="74" t="s">
        <v>30</v>
      </c>
      <c r="G15" s="75" t="str">
        <f t="shared" si="16"/>
        <v/>
      </c>
      <c r="H15" s="120" t="s">
        <v>31</v>
      </c>
      <c r="I15" s="122" t="str">
        <f t="shared" si="9"/>
        <v/>
      </c>
      <c r="J15" s="125"/>
      <c r="K15" s="76" t="str">
        <f t="shared" si="10"/>
        <v/>
      </c>
      <c r="L15" s="141" t="s">
        <v>0</v>
      </c>
      <c r="M15" s="144"/>
      <c r="N15" s="145"/>
      <c r="O15" s="60" t="str">
        <f t="shared" si="0"/>
        <v/>
      </c>
      <c r="P15" s="60" t="str">
        <f t="shared" si="1"/>
        <v/>
      </c>
      <c r="Q15" s="61" t="str">
        <f t="shared" si="2"/>
        <v/>
      </c>
      <c r="R15" s="62" t="str">
        <f t="shared" si="3"/>
        <v/>
      </c>
      <c r="S15" s="62" t="str">
        <f t="shared" si="4"/>
        <v/>
      </c>
      <c r="T15" s="62" t="str">
        <f t="shared" si="5"/>
        <v/>
      </c>
      <c r="U15" s="62" t="str">
        <f t="shared" si="6"/>
        <v/>
      </c>
      <c r="V15" s="62" t="str">
        <f t="shared" si="7"/>
        <v/>
      </c>
      <c r="W15" s="62" t="str">
        <f t="shared" si="11"/>
        <v/>
      </c>
      <c r="X15" s="62" t="str">
        <f t="shared" si="13"/>
        <v/>
      </c>
      <c r="Y15" s="230">
        <f t="shared" si="12"/>
        <v>45939</v>
      </c>
      <c r="Z15" s="62" t="str">
        <f t="shared" si="14"/>
        <v/>
      </c>
      <c r="AA15" s="63"/>
      <c r="AE15" s="237" t="str">
        <f>初期条件設定表!U9</f>
        <v>システム方式設計</v>
      </c>
      <c r="AF15" s="239" t="str">
        <f>初期条件設定表!V9</f>
        <v>D</v>
      </c>
    </row>
    <row r="16" spans="1:42" ht="46.15" customHeight="1">
      <c r="A16" s="230">
        <f t="shared" si="8"/>
        <v>45940</v>
      </c>
      <c r="B16" s="84" t="s">
        <v>32</v>
      </c>
      <c r="C16" s="232" t="s">
        <v>3</v>
      </c>
      <c r="D16" s="87" t="s">
        <v>32</v>
      </c>
      <c r="E16" s="73" t="str">
        <f t="shared" si="15"/>
        <v/>
      </c>
      <c r="F16" s="74" t="s">
        <v>30</v>
      </c>
      <c r="G16" s="75" t="str">
        <f t="shared" si="16"/>
        <v/>
      </c>
      <c r="H16" s="120" t="s">
        <v>31</v>
      </c>
      <c r="I16" s="122" t="str">
        <f t="shared" si="9"/>
        <v/>
      </c>
      <c r="J16" s="125"/>
      <c r="K16" s="76" t="str">
        <f t="shared" si="10"/>
        <v/>
      </c>
      <c r="L16" s="141" t="s">
        <v>0</v>
      </c>
      <c r="M16" s="144"/>
      <c r="N16" s="145"/>
      <c r="O16" s="60" t="str">
        <f t="shared" si="0"/>
        <v/>
      </c>
      <c r="P16" s="60" t="str">
        <f t="shared" si="1"/>
        <v/>
      </c>
      <c r="Q16" s="61" t="str">
        <f t="shared" si="2"/>
        <v/>
      </c>
      <c r="R16" s="62" t="str">
        <f t="shared" si="3"/>
        <v/>
      </c>
      <c r="S16" s="62" t="str">
        <f t="shared" si="4"/>
        <v/>
      </c>
      <c r="T16" s="62" t="str">
        <f t="shared" si="5"/>
        <v/>
      </c>
      <c r="U16" s="62" t="str">
        <f t="shared" si="6"/>
        <v/>
      </c>
      <c r="V16" s="62" t="str">
        <f t="shared" si="7"/>
        <v/>
      </c>
      <c r="W16" s="62" t="str">
        <f t="shared" si="11"/>
        <v/>
      </c>
      <c r="X16" s="62" t="str">
        <f t="shared" si="13"/>
        <v/>
      </c>
      <c r="Y16" s="230">
        <f t="shared" si="12"/>
        <v>45940</v>
      </c>
      <c r="Z16" s="62" t="str">
        <f t="shared" si="14"/>
        <v/>
      </c>
      <c r="AA16" s="63"/>
      <c r="AE16" s="237" t="str">
        <f>初期条件設定表!U10</f>
        <v>ソフトウエア設計</v>
      </c>
      <c r="AF16" s="239" t="str">
        <f>初期条件設定表!V10</f>
        <v>E</v>
      </c>
    </row>
    <row r="17" spans="1:32" ht="46.15" customHeight="1">
      <c r="A17" s="230">
        <f t="shared" si="8"/>
        <v>45943</v>
      </c>
      <c r="B17" s="84" t="s">
        <v>32</v>
      </c>
      <c r="C17" s="232" t="s">
        <v>3</v>
      </c>
      <c r="D17" s="87" t="s">
        <v>32</v>
      </c>
      <c r="E17" s="73" t="str">
        <f t="shared" si="15"/>
        <v/>
      </c>
      <c r="F17" s="74" t="s">
        <v>30</v>
      </c>
      <c r="G17" s="75" t="str">
        <f t="shared" si="16"/>
        <v/>
      </c>
      <c r="H17" s="120" t="s">
        <v>31</v>
      </c>
      <c r="I17" s="122" t="str">
        <f t="shared" si="9"/>
        <v/>
      </c>
      <c r="J17" s="341"/>
      <c r="K17" s="76" t="str">
        <f t="shared" si="10"/>
        <v/>
      </c>
      <c r="L17" s="141" t="s">
        <v>0</v>
      </c>
      <c r="M17" s="144"/>
      <c r="N17" s="145"/>
      <c r="O17" s="60" t="str">
        <f t="shared" si="0"/>
        <v/>
      </c>
      <c r="P17" s="60" t="str">
        <f t="shared" si="1"/>
        <v/>
      </c>
      <c r="Q17" s="61" t="str">
        <f t="shared" si="2"/>
        <v/>
      </c>
      <c r="R17" s="62" t="str">
        <f t="shared" si="3"/>
        <v/>
      </c>
      <c r="S17" s="62" t="str">
        <f t="shared" si="4"/>
        <v/>
      </c>
      <c r="T17" s="62" t="str">
        <f t="shared" si="5"/>
        <v/>
      </c>
      <c r="U17" s="62" t="str">
        <f t="shared" si="6"/>
        <v/>
      </c>
      <c r="V17" s="62" t="str">
        <f t="shared" si="7"/>
        <v/>
      </c>
      <c r="W17" s="62" t="str">
        <f t="shared" si="11"/>
        <v/>
      </c>
      <c r="X17" s="62" t="str">
        <f t="shared" si="13"/>
        <v/>
      </c>
      <c r="Y17" s="230">
        <f t="shared" si="12"/>
        <v>45943</v>
      </c>
      <c r="Z17" s="62" t="str">
        <f t="shared" si="14"/>
        <v/>
      </c>
      <c r="AA17" s="63"/>
      <c r="AE17" s="237" t="str">
        <f>初期条件設定表!U11</f>
        <v>プログラミング</v>
      </c>
      <c r="AF17" s="239" t="str">
        <f>初期条件設定表!V11</f>
        <v>F</v>
      </c>
    </row>
    <row r="18" spans="1:32" ht="46.15" customHeight="1">
      <c r="A18" s="230">
        <f t="shared" si="8"/>
        <v>45944</v>
      </c>
      <c r="B18" s="84" t="s">
        <v>32</v>
      </c>
      <c r="C18" s="232" t="s">
        <v>3</v>
      </c>
      <c r="D18" s="87" t="s">
        <v>32</v>
      </c>
      <c r="E18" s="73" t="str">
        <f t="shared" si="15"/>
        <v/>
      </c>
      <c r="F18" s="74" t="s">
        <v>30</v>
      </c>
      <c r="G18" s="75" t="str">
        <f t="shared" si="16"/>
        <v/>
      </c>
      <c r="H18" s="120" t="s">
        <v>31</v>
      </c>
      <c r="I18" s="122" t="str">
        <f t="shared" si="9"/>
        <v/>
      </c>
      <c r="J18" s="125"/>
      <c r="K18" s="76" t="str">
        <f t="shared" si="10"/>
        <v/>
      </c>
      <c r="L18" s="141" t="s">
        <v>0</v>
      </c>
      <c r="M18" s="144"/>
      <c r="N18" s="145"/>
      <c r="O18" s="60" t="str">
        <f t="shared" si="0"/>
        <v/>
      </c>
      <c r="P18" s="60" t="str">
        <f t="shared" si="1"/>
        <v/>
      </c>
      <c r="Q18" s="61" t="str">
        <f t="shared" si="2"/>
        <v/>
      </c>
      <c r="R18" s="62" t="str">
        <f t="shared" si="3"/>
        <v/>
      </c>
      <c r="S18" s="62" t="str">
        <f t="shared" si="4"/>
        <v/>
      </c>
      <c r="T18" s="62" t="str">
        <f t="shared" si="5"/>
        <v/>
      </c>
      <c r="U18" s="62" t="str">
        <f t="shared" si="6"/>
        <v/>
      </c>
      <c r="V18" s="62" t="str">
        <f t="shared" si="7"/>
        <v/>
      </c>
      <c r="W18" s="62" t="str">
        <f t="shared" si="11"/>
        <v/>
      </c>
      <c r="X18" s="62" t="str">
        <f t="shared" si="13"/>
        <v/>
      </c>
      <c r="Y18" s="230">
        <f t="shared" si="12"/>
        <v>45944</v>
      </c>
      <c r="Z18" s="62" t="str">
        <f t="shared" si="14"/>
        <v/>
      </c>
      <c r="AA18" s="63"/>
      <c r="AE18" s="237" t="str">
        <f>初期条件設定表!U12</f>
        <v>ソフトウエアテスト</v>
      </c>
      <c r="AF18" s="239" t="str">
        <f>初期条件設定表!V12</f>
        <v>G</v>
      </c>
    </row>
    <row r="19" spans="1:32" ht="46.15" customHeight="1">
      <c r="A19" s="230">
        <f t="shared" si="8"/>
        <v>45945</v>
      </c>
      <c r="B19" s="84" t="s">
        <v>32</v>
      </c>
      <c r="C19" s="232" t="s">
        <v>3</v>
      </c>
      <c r="D19" s="87" t="s">
        <v>32</v>
      </c>
      <c r="E19" s="73" t="str">
        <f t="shared" si="15"/>
        <v/>
      </c>
      <c r="F19" s="74" t="s">
        <v>30</v>
      </c>
      <c r="G19" s="75" t="str">
        <f t="shared" si="16"/>
        <v/>
      </c>
      <c r="H19" s="120" t="s">
        <v>31</v>
      </c>
      <c r="I19" s="122" t="str">
        <f t="shared" si="9"/>
        <v/>
      </c>
      <c r="J19" s="125"/>
      <c r="K19" s="76" t="str">
        <f t="shared" si="10"/>
        <v/>
      </c>
      <c r="L19" s="141" t="s">
        <v>0</v>
      </c>
      <c r="M19" s="144"/>
      <c r="N19" s="145"/>
      <c r="O19" s="60" t="str">
        <f t="shared" si="0"/>
        <v/>
      </c>
      <c r="P19" s="60" t="str">
        <f t="shared" si="1"/>
        <v/>
      </c>
      <c r="Q19" s="61" t="str">
        <f t="shared" si="2"/>
        <v/>
      </c>
      <c r="R19" s="62" t="str">
        <f t="shared" si="3"/>
        <v/>
      </c>
      <c r="S19" s="62" t="str">
        <f t="shared" si="4"/>
        <v/>
      </c>
      <c r="T19" s="62" t="str">
        <f t="shared" si="5"/>
        <v/>
      </c>
      <c r="U19" s="62" t="str">
        <f t="shared" si="6"/>
        <v/>
      </c>
      <c r="V19" s="62" t="str">
        <f t="shared" si="7"/>
        <v/>
      </c>
      <c r="W19" s="62" t="str">
        <f t="shared" si="11"/>
        <v/>
      </c>
      <c r="X19" s="62" t="str">
        <f t="shared" si="13"/>
        <v/>
      </c>
      <c r="Y19" s="230">
        <f t="shared" si="12"/>
        <v>45945</v>
      </c>
      <c r="Z19" s="62" t="str">
        <f t="shared" si="14"/>
        <v/>
      </c>
      <c r="AA19" s="63"/>
      <c r="AE19" s="237" t="str">
        <f>初期条件設定表!U13</f>
        <v>システム結合</v>
      </c>
      <c r="AF19" s="239" t="str">
        <f>初期条件設定表!V13</f>
        <v>H</v>
      </c>
    </row>
    <row r="20" spans="1:32" ht="46.15" customHeight="1">
      <c r="A20" s="230">
        <f t="shared" si="8"/>
        <v>45946</v>
      </c>
      <c r="B20" s="84" t="s">
        <v>32</v>
      </c>
      <c r="C20" s="232" t="s">
        <v>3</v>
      </c>
      <c r="D20" s="87" t="s">
        <v>32</v>
      </c>
      <c r="E20" s="73" t="str">
        <f t="shared" si="15"/>
        <v/>
      </c>
      <c r="F20" s="74" t="s">
        <v>30</v>
      </c>
      <c r="G20" s="75" t="str">
        <f t="shared" si="16"/>
        <v/>
      </c>
      <c r="H20" s="120" t="s">
        <v>31</v>
      </c>
      <c r="I20" s="122" t="str">
        <f t="shared" si="9"/>
        <v/>
      </c>
      <c r="J20" s="125"/>
      <c r="K20" s="76" t="str">
        <f t="shared" si="10"/>
        <v/>
      </c>
      <c r="L20" s="141" t="s">
        <v>0</v>
      </c>
      <c r="M20" s="144"/>
      <c r="N20" s="145"/>
      <c r="O20" s="60" t="str">
        <f t="shared" si="0"/>
        <v/>
      </c>
      <c r="P20" s="60" t="str">
        <f t="shared" si="1"/>
        <v/>
      </c>
      <c r="Q20" s="61" t="str">
        <f t="shared" si="2"/>
        <v/>
      </c>
      <c r="R20" s="62" t="str">
        <f t="shared" si="3"/>
        <v/>
      </c>
      <c r="S20" s="62" t="str">
        <f t="shared" si="4"/>
        <v/>
      </c>
      <c r="T20" s="62" t="str">
        <f t="shared" si="5"/>
        <v/>
      </c>
      <c r="U20" s="62" t="str">
        <f t="shared" si="6"/>
        <v/>
      </c>
      <c r="V20" s="62" t="str">
        <f t="shared" si="7"/>
        <v/>
      </c>
      <c r="W20" s="62" t="str">
        <f t="shared" si="11"/>
        <v/>
      </c>
      <c r="X20" s="62" t="str">
        <f t="shared" si="13"/>
        <v/>
      </c>
      <c r="Y20" s="230">
        <f t="shared" si="12"/>
        <v>45946</v>
      </c>
      <c r="Z20" s="62" t="str">
        <f t="shared" si="14"/>
        <v/>
      </c>
      <c r="AA20" s="63"/>
      <c r="AE20" s="237" t="str">
        <f>初期条件設定表!U14</f>
        <v>システムテスト</v>
      </c>
      <c r="AF20" s="239" t="str">
        <f>初期条件設定表!V14</f>
        <v>I</v>
      </c>
    </row>
    <row r="21" spans="1:32" ht="46.15" customHeight="1">
      <c r="A21" s="230">
        <f t="shared" si="8"/>
        <v>45947</v>
      </c>
      <c r="B21" s="84" t="s">
        <v>32</v>
      </c>
      <c r="C21" s="232" t="s">
        <v>3</v>
      </c>
      <c r="D21" s="87" t="s">
        <v>32</v>
      </c>
      <c r="E21" s="73" t="str">
        <f t="shared" si="15"/>
        <v/>
      </c>
      <c r="F21" s="74" t="s">
        <v>30</v>
      </c>
      <c r="G21" s="75" t="str">
        <f t="shared" si="16"/>
        <v/>
      </c>
      <c r="H21" s="120" t="s">
        <v>31</v>
      </c>
      <c r="I21" s="122" t="str">
        <f t="shared" si="9"/>
        <v/>
      </c>
      <c r="J21" s="125"/>
      <c r="K21" s="76" t="str">
        <f t="shared" si="10"/>
        <v/>
      </c>
      <c r="L21" s="141" t="s">
        <v>0</v>
      </c>
      <c r="M21" s="144"/>
      <c r="N21" s="145"/>
      <c r="O21" s="60" t="str">
        <f t="shared" si="0"/>
        <v/>
      </c>
      <c r="P21" s="60" t="str">
        <f t="shared" si="1"/>
        <v/>
      </c>
      <c r="Q21" s="61" t="str">
        <f t="shared" si="2"/>
        <v/>
      </c>
      <c r="R21" s="62" t="str">
        <f t="shared" si="3"/>
        <v/>
      </c>
      <c r="S21" s="62" t="str">
        <f t="shared" si="4"/>
        <v/>
      </c>
      <c r="T21" s="62" t="str">
        <f t="shared" si="5"/>
        <v/>
      </c>
      <c r="U21" s="62" t="str">
        <f t="shared" si="6"/>
        <v/>
      </c>
      <c r="V21" s="62" t="str">
        <f t="shared" si="7"/>
        <v/>
      </c>
      <c r="W21" s="62" t="str">
        <f t="shared" si="11"/>
        <v/>
      </c>
      <c r="X21" s="62" t="str">
        <f t="shared" si="13"/>
        <v/>
      </c>
      <c r="Y21" s="230">
        <f t="shared" si="12"/>
        <v>45947</v>
      </c>
      <c r="Z21" s="62" t="str">
        <f t="shared" si="14"/>
        <v/>
      </c>
      <c r="AA21" s="63"/>
      <c r="AE21" s="237" t="str">
        <f>初期条件設定表!U15</f>
        <v>運用テスト</v>
      </c>
      <c r="AF21" s="239" t="str">
        <f>初期条件設定表!V15</f>
        <v>J</v>
      </c>
    </row>
    <row r="22" spans="1:32" ht="46.15" customHeight="1">
      <c r="A22" s="230">
        <f t="shared" si="8"/>
        <v>45950</v>
      </c>
      <c r="B22" s="84" t="s">
        <v>32</v>
      </c>
      <c r="C22" s="232" t="s">
        <v>3</v>
      </c>
      <c r="D22" s="87" t="s">
        <v>32</v>
      </c>
      <c r="E22" s="73" t="str">
        <f t="shared" si="15"/>
        <v/>
      </c>
      <c r="F22" s="74" t="s">
        <v>30</v>
      </c>
      <c r="G22" s="75" t="str">
        <f t="shared" si="16"/>
        <v/>
      </c>
      <c r="H22" s="120" t="s">
        <v>31</v>
      </c>
      <c r="I22" s="122" t="str">
        <f t="shared" si="9"/>
        <v/>
      </c>
      <c r="J22" s="125"/>
      <c r="K22" s="76" t="str">
        <f t="shared" si="10"/>
        <v/>
      </c>
      <c r="L22" s="141" t="s">
        <v>0</v>
      </c>
      <c r="M22" s="144"/>
      <c r="N22" s="145"/>
      <c r="O22" s="60" t="str">
        <f t="shared" si="0"/>
        <v/>
      </c>
      <c r="P22" s="60" t="str">
        <f t="shared" si="1"/>
        <v/>
      </c>
      <c r="Q22" s="61" t="str">
        <f t="shared" si="2"/>
        <v/>
      </c>
      <c r="R22" s="62" t="str">
        <f t="shared" si="3"/>
        <v/>
      </c>
      <c r="S22" s="62" t="str">
        <f t="shared" si="4"/>
        <v/>
      </c>
      <c r="T22" s="62" t="str">
        <f t="shared" si="5"/>
        <v/>
      </c>
      <c r="U22" s="62" t="str">
        <f t="shared" si="6"/>
        <v/>
      </c>
      <c r="V22" s="62" t="str">
        <f t="shared" si="7"/>
        <v/>
      </c>
      <c r="W22" s="62" t="str">
        <f t="shared" si="11"/>
        <v/>
      </c>
      <c r="X22" s="62" t="str">
        <f t="shared" si="13"/>
        <v/>
      </c>
      <c r="Y22" s="230">
        <f t="shared" si="12"/>
        <v>45950</v>
      </c>
      <c r="Z22" s="62" t="str">
        <f t="shared" si="14"/>
        <v/>
      </c>
      <c r="AA22" s="63"/>
      <c r="AE22" s="237" t="str">
        <f>初期条件設定表!U16</f>
        <v xml:space="preserve"> </v>
      </c>
      <c r="AF22" s="239" t="str">
        <f>初期条件設定表!V16</f>
        <v>K</v>
      </c>
    </row>
    <row r="23" spans="1:32" ht="46.15" customHeight="1">
      <c r="A23" s="230">
        <f t="shared" si="8"/>
        <v>45951</v>
      </c>
      <c r="B23" s="84" t="s">
        <v>32</v>
      </c>
      <c r="C23" s="232" t="s">
        <v>3</v>
      </c>
      <c r="D23" s="87" t="s">
        <v>32</v>
      </c>
      <c r="E23" s="73" t="str">
        <f t="shared" si="15"/>
        <v/>
      </c>
      <c r="F23" s="74" t="s">
        <v>30</v>
      </c>
      <c r="G23" s="75" t="str">
        <f t="shared" si="16"/>
        <v/>
      </c>
      <c r="H23" s="120" t="s">
        <v>31</v>
      </c>
      <c r="I23" s="122" t="str">
        <f t="shared" si="9"/>
        <v/>
      </c>
      <c r="J23" s="125"/>
      <c r="K23" s="76" t="str">
        <f t="shared" si="10"/>
        <v/>
      </c>
      <c r="L23" s="141" t="s">
        <v>0</v>
      </c>
      <c r="M23" s="144"/>
      <c r="N23" s="145"/>
      <c r="O23" s="60" t="str">
        <f t="shared" si="0"/>
        <v/>
      </c>
      <c r="P23" s="60" t="str">
        <f t="shared" si="1"/>
        <v/>
      </c>
      <c r="Q23" s="61" t="str">
        <f t="shared" si="2"/>
        <v/>
      </c>
      <c r="R23" s="62" t="str">
        <f t="shared" si="3"/>
        <v/>
      </c>
      <c r="S23" s="62" t="str">
        <f t="shared" si="4"/>
        <v/>
      </c>
      <c r="T23" s="62" t="str">
        <f t="shared" si="5"/>
        <v/>
      </c>
      <c r="U23" s="62" t="str">
        <f t="shared" si="6"/>
        <v/>
      </c>
      <c r="V23" s="62" t="str">
        <f t="shared" si="7"/>
        <v/>
      </c>
      <c r="W23" s="62" t="str">
        <f t="shared" si="11"/>
        <v/>
      </c>
      <c r="X23" s="62" t="str">
        <f t="shared" si="13"/>
        <v/>
      </c>
      <c r="Y23" s="230">
        <f t="shared" si="12"/>
        <v>45951</v>
      </c>
      <c r="Z23" s="62" t="str">
        <f t="shared" si="14"/>
        <v/>
      </c>
      <c r="AA23" s="63"/>
      <c r="AE23" s="237" t="str">
        <f>初期条件設定表!U17</f>
        <v xml:space="preserve"> </v>
      </c>
      <c r="AF23" s="239" t="str">
        <f>初期条件設定表!V17</f>
        <v>L</v>
      </c>
    </row>
    <row r="24" spans="1:32" ht="46.15" customHeight="1">
      <c r="A24" s="230">
        <f t="shared" si="8"/>
        <v>45952</v>
      </c>
      <c r="B24" s="84" t="s">
        <v>32</v>
      </c>
      <c r="C24" s="232" t="s">
        <v>3</v>
      </c>
      <c r="D24" s="87" t="s">
        <v>32</v>
      </c>
      <c r="E24" s="73" t="str">
        <f t="shared" si="15"/>
        <v/>
      </c>
      <c r="F24" s="74" t="s">
        <v>30</v>
      </c>
      <c r="G24" s="75" t="str">
        <f t="shared" si="16"/>
        <v/>
      </c>
      <c r="H24" s="120" t="s">
        <v>31</v>
      </c>
      <c r="I24" s="122" t="str">
        <f t="shared" si="9"/>
        <v/>
      </c>
      <c r="J24" s="125"/>
      <c r="K24" s="76" t="str">
        <f t="shared" si="10"/>
        <v/>
      </c>
      <c r="L24" s="141" t="s">
        <v>0</v>
      </c>
      <c r="M24" s="144"/>
      <c r="N24" s="145"/>
      <c r="O24" s="60" t="str">
        <f t="shared" si="0"/>
        <v/>
      </c>
      <c r="P24" s="60" t="str">
        <f t="shared" si="1"/>
        <v/>
      </c>
      <c r="Q24" s="61" t="str">
        <f t="shared" si="2"/>
        <v/>
      </c>
      <c r="R24" s="62" t="str">
        <f t="shared" si="3"/>
        <v/>
      </c>
      <c r="S24" s="62" t="str">
        <f t="shared" si="4"/>
        <v/>
      </c>
      <c r="T24" s="62" t="str">
        <f t="shared" si="5"/>
        <v/>
      </c>
      <c r="U24" s="62" t="str">
        <f t="shared" si="6"/>
        <v/>
      </c>
      <c r="V24" s="62" t="str">
        <f t="shared" si="7"/>
        <v/>
      </c>
      <c r="W24" s="62" t="str">
        <f t="shared" si="11"/>
        <v/>
      </c>
      <c r="X24" s="62" t="str">
        <f t="shared" si="13"/>
        <v/>
      </c>
      <c r="Y24" s="230">
        <f t="shared" si="12"/>
        <v>45952</v>
      </c>
      <c r="Z24" s="62" t="str">
        <f t="shared" si="14"/>
        <v/>
      </c>
      <c r="AA24" s="63"/>
      <c r="AE24" s="237" t="str">
        <f>初期条件設定表!U18</f>
        <v xml:space="preserve"> </v>
      </c>
      <c r="AF24" s="239" t="str">
        <f>初期条件設定表!V18</f>
        <v>M</v>
      </c>
    </row>
    <row r="25" spans="1:32" ht="46.15" customHeight="1">
      <c r="A25" s="230">
        <f t="shared" si="8"/>
        <v>45953</v>
      </c>
      <c r="B25" s="84" t="s">
        <v>32</v>
      </c>
      <c r="C25" s="232" t="s">
        <v>3</v>
      </c>
      <c r="D25" s="87" t="s">
        <v>32</v>
      </c>
      <c r="E25" s="73" t="str">
        <f t="shared" si="15"/>
        <v/>
      </c>
      <c r="F25" s="74" t="s">
        <v>30</v>
      </c>
      <c r="G25" s="75" t="str">
        <f t="shared" si="16"/>
        <v/>
      </c>
      <c r="H25" s="120" t="s">
        <v>31</v>
      </c>
      <c r="I25" s="122" t="str">
        <f t="shared" si="9"/>
        <v/>
      </c>
      <c r="J25" s="125"/>
      <c r="K25" s="76" t="str">
        <f t="shared" si="10"/>
        <v/>
      </c>
      <c r="L25" s="141" t="s">
        <v>0</v>
      </c>
      <c r="M25" s="144"/>
      <c r="N25" s="145"/>
      <c r="O25" s="60" t="str">
        <f t="shared" si="0"/>
        <v/>
      </c>
      <c r="P25" s="60" t="str">
        <f t="shared" si="1"/>
        <v/>
      </c>
      <c r="Q25" s="61" t="str">
        <f t="shared" si="2"/>
        <v/>
      </c>
      <c r="R25" s="62" t="str">
        <f t="shared" si="3"/>
        <v/>
      </c>
      <c r="S25" s="62" t="str">
        <f t="shared" si="4"/>
        <v/>
      </c>
      <c r="T25" s="62" t="str">
        <f t="shared" si="5"/>
        <v/>
      </c>
      <c r="U25" s="62" t="str">
        <f t="shared" si="6"/>
        <v/>
      </c>
      <c r="V25" s="62" t="str">
        <f t="shared" si="7"/>
        <v/>
      </c>
      <c r="W25" s="62" t="str">
        <f t="shared" si="11"/>
        <v/>
      </c>
      <c r="X25" s="62" t="str">
        <f t="shared" si="13"/>
        <v/>
      </c>
      <c r="Y25" s="230">
        <f t="shared" si="12"/>
        <v>45953</v>
      </c>
      <c r="Z25" s="62" t="str">
        <f t="shared" si="14"/>
        <v/>
      </c>
      <c r="AA25" s="63"/>
      <c r="AE25" s="237" t="str">
        <f>初期条件設定表!U19</f>
        <v xml:space="preserve"> </v>
      </c>
      <c r="AF25" s="239" t="str">
        <f>初期条件設定表!V19</f>
        <v>N</v>
      </c>
    </row>
    <row r="26" spans="1:32" ht="46.15" customHeight="1">
      <c r="A26" s="230">
        <f t="shared" si="8"/>
        <v>45954</v>
      </c>
      <c r="B26" s="84" t="s">
        <v>32</v>
      </c>
      <c r="C26" s="232" t="s">
        <v>3</v>
      </c>
      <c r="D26" s="87" t="s">
        <v>32</v>
      </c>
      <c r="E26" s="73" t="str">
        <f t="shared" si="15"/>
        <v/>
      </c>
      <c r="F26" s="74" t="s">
        <v>30</v>
      </c>
      <c r="G26" s="75" t="str">
        <f t="shared" si="16"/>
        <v/>
      </c>
      <c r="H26" s="120" t="s">
        <v>31</v>
      </c>
      <c r="I26" s="122" t="str">
        <f t="shared" si="9"/>
        <v/>
      </c>
      <c r="J26" s="125"/>
      <c r="K26" s="76" t="str">
        <f t="shared" si="10"/>
        <v/>
      </c>
      <c r="L26" s="141" t="s">
        <v>0</v>
      </c>
      <c r="M26" s="144"/>
      <c r="N26" s="145"/>
      <c r="O26" s="60" t="str">
        <f t="shared" si="0"/>
        <v/>
      </c>
      <c r="P26" s="60" t="str">
        <f t="shared" si="1"/>
        <v/>
      </c>
      <c r="Q26" s="61" t="str">
        <f t="shared" si="2"/>
        <v/>
      </c>
      <c r="R26" s="62" t="str">
        <f t="shared" si="3"/>
        <v/>
      </c>
      <c r="S26" s="62" t="str">
        <f t="shared" si="4"/>
        <v/>
      </c>
      <c r="T26" s="62" t="str">
        <f t="shared" si="5"/>
        <v/>
      </c>
      <c r="U26" s="62" t="str">
        <f t="shared" si="6"/>
        <v/>
      </c>
      <c r="V26" s="62" t="str">
        <f t="shared" si="7"/>
        <v/>
      </c>
      <c r="W26" s="62" t="str">
        <f t="shared" si="11"/>
        <v/>
      </c>
      <c r="X26" s="62" t="str">
        <f t="shared" si="13"/>
        <v/>
      </c>
      <c r="Y26" s="230">
        <f t="shared" si="12"/>
        <v>45954</v>
      </c>
      <c r="Z26" s="62" t="str">
        <f t="shared" si="14"/>
        <v/>
      </c>
      <c r="AA26" s="63"/>
      <c r="AE26" s="237" t="str">
        <f>初期条件設定表!U20</f>
        <v xml:space="preserve"> </v>
      </c>
      <c r="AF26" s="239" t="str">
        <f>初期条件設定表!V20</f>
        <v>O</v>
      </c>
    </row>
    <row r="27" spans="1:32" ht="46.15" customHeight="1">
      <c r="A27" s="230">
        <f t="shared" si="8"/>
        <v>45957</v>
      </c>
      <c r="B27" s="84" t="s">
        <v>32</v>
      </c>
      <c r="C27" s="232" t="s">
        <v>3</v>
      </c>
      <c r="D27" s="87" t="s">
        <v>32</v>
      </c>
      <c r="E27" s="73" t="str">
        <f t="shared" si="15"/>
        <v/>
      </c>
      <c r="F27" s="74" t="s">
        <v>30</v>
      </c>
      <c r="G27" s="75" t="str">
        <f t="shared" si="16"/>
        <v/>
      </c>
      <c r="H27" s="120" t="s">
        <v>31</v>
      </c>
      <c r="I27" s="122" t="str">
        <f t="shared" si="9"/>
        <v/>
      </c>
      <c r="J27" s="125"/>
      <c r="K27" s="76" t="str">
        <f t="shared" si="10"/>
        <v/>
      </c>
      <c r="L27" s="141" t="s">
        <v>0</v>
      </c>
      <c r="M27" s="144"/>
      <c r="N27" s="145"/>
      <c r="O27" s="60" t="str">
        <f t="shared" si="0"/>
        <v/>
      </c>
      <c r="P27" s="60" t="str">
        <f t="shared" si="1"/>
        <v/>
      </c>
      <c r="Q27" s="61" t="str">
        <f t="shared" si="2"/>
        <v/>
      </c>
      <c r="R27" s="62" t="str">
        <f t="shared" si="3"/>
        <v/>
      </c>
      <c r="S27" s="62" t="str">
        <f t="shared" si="4"/>
        <v/>
      </c>
      <c r="T27" s="62" t="str">
        <f t="shared" si="5"/>
        <v/>
      </c>
      <c r="U27" s="62" t="str">
        <f t="shared" si="6"/>
        <v/>
      </c>
      <c r="V27" s="62" t="str">
        <f t="shared" si="7"/>
        <v/>
      </c>
      <c r="W27" s="62" t="str">
        <f t="shared" si="11"/>
        <v/>
      </c>
      <c r="X27" s="62" t="str">
        <f t="shared" si="13"/>
        <v/>
      </c>
      <c r="Y27" s="230">
        <f t="shared" si="12"/>
        <v>45957</v>
      </c>
      <c r="Z27" s="62" t="str">
        <f t="shared" si="14"/>
        <v/>
      </c>
      <c r="AA27" s="63"/>
      <c r="AE27" s="237" t="str">
        <f>初期条件設定表!U21</f>
        <v xml:space="preserve"> </v>
      </c>
      <c r="AF27" s="239" t="str">
        <f>初期条件設定表!V21</f>
        <v>P</v>
      </c>
    </row>
    <row r="28" spans="1:32" ht="46.15" customHeight="1">
      <c r="A28" s="230">
        <f t="shared" si="8"/>
        <v>45958</v>
      </c>
      <c r="B28" s="84" t="s">
        <v>32</v>
      </c>
      <c r="C28" s="232" t="s">
        <v>3</v>
      </c>
      <c r="D28" s="87" t="s">
        <v>32</v>
      </c>
      <c r="E28" s="73" t="str">
        <f t="shared" si="15"/>
        <v/>
      </c>
      <c r="F28" s="74" t="s">
        <v>30</v>
      </c>
      <c r="G28" s="75" t="str">
        <f t="shared" si="16"/>
        <v/>
      </c>
      <c r="H28" s="120" t="s">
        <v>31</v>
      </c>
      <c r="I28" s="122" t="str">
        <f t="shared" si="9"/>
        <v/>
      </c>
      <c r="J28" s="125"/>
      <c r="K28" s="76" t="str">
        <f t="shared" si="10"/>
        <v/>
      </c>
      <c r="L28" s="141" t="s">
        <v>0</v>
      </c>
      <c r="M28" s="144"/>
      <c r="N28" s="145"/>
      <c r="O28" s="60" t="str">
        <f t="shared" si="0"/>
        <v/>
      </c>
      <c r="P28" s="60" t="str">
        <f t="shared" si="1"/>
        <v/>
      </c>
      <c r="Q28" s="61" t="str">
        <f t="shared" si="2"/>
        <v/>
      </c>
      <c r="R28" s="62" t="str">
        <f t="shared" si="3"/>
        <v/>
      </c>
      <c r="S28" s="62" t="str">
        <f t="shared" si="4"/>
        <v/>
      </c>
      <c r="T28" s="62" t="str">
        <f t="shared" si="5"/>
        <v/>
      </c>
      <c r="U28" s="62" t="str">
        <f t="shared" si="6"/>
        <v/>
      </c>
      <c r="V28" s="62" t="str">
        <f t="shared" si="7"/>
        <v/>
      </c>
      <c r="W28" s="62" t="str">
        <f t="shared" si="11"/>
        <v/>
      </c>
      <c r="X28" s="62" t="str">
        <f t="shared" si="13"/>
        <v/>
      </c>
      <c r="Y28" s="230">
        <f t="shared" si="12"/>
        <v>45958</v>
      </c>
      <c r="Z28" s="62" t="str">
        <f t="shared" si="14"/>
        <v/>
      </c>
      <c r="AA28" s="63"/>
      <c r="AE28" s="237" t="str">
        <f>初期条件設定表!U22</f>
        <v xml:space="preserve"> </v>
      </c>
      <c r="AF28" s="239" t="str">
        <f>初期条件設定表!V22</f>
        <v>Q</v>
      </c>
    </row>
    <row r="29" spans="1:32" ht="46.15" customHeight="1">
      <c r="A29" s="230">
        <f t="shared" si="8"/>
        <v>45959</v>
      </c>
      <c r="B29" s="84" t="s">
        <v>32</v>
      </c>
      <c r="C29" s="232" t="s">
        <v>3</v>
      </c>
      <c r="D29" s="87" t="s">
        <v>32</v>
      </c>
      <c r="E29" s="73" t="str">
        <f t="shared" si="15"/>
        <v/>
      </c>
      <c r="F29" s="74" t="s">
        <v>30</v>
      </c>
      <c r="G29" s="75" t="str">
        <f t="shared" si="16"/>
        <v/>
      </c>
      <c r="H29" s="120" t="s">
        <v>31</v>
      </c>
      <c r="I29" s="122" t="str">
        <f t="shared" si="9"/>
        <v/>
      </c>
      <c r="J29" s="125"/>
      <c r="K29" s="76" t="str">
        <f t="shared" si="10"/>
        <v/>
      </c>
      <c r="L29" s="141" t="s">
        <v>0</v>
      </c>
      <c r="M29" s="144"/>
      <c r="N29" s="145"/>
      <c r="O29" s="60" t="str">
        <f t="shared" si="0"/>
        <v/>
      </c>
      <c r="P29" s="60" t="str">
        <f t="shared" si="1"/>
        <v/>
      </c>
      <c r="Q29" s="61" t="str">
        <f t="shared" si="2"/>
        <v/>
      </c>
      <c r="R29" s="62" t="str">
        <f t="shared" si="3"/>
        <v/>
      </c>
      <c r="S29" s="62" t="str">
        <f t="shared" si="4"/>
        <v/>
      </c>
      <c r="T29" s="62" t="str">
        <f t="shared" si="5"/>
        <v/>
      </c>
      <c r="U29" s="62" t="str">
        <f t="shared" si="6"/>
        <v/>
      </c>
      <c r="V29" s="62" t="str">
        <f t="shared" si="7"/>
        <v/>
      </c>
      <c r="W29" s="62" t="str">
        <f t="shared" si="11"/>
        <v/>
      </c>
      <c r="X29" s="62" t="str">
        <f t="shared" si="13"/>
        <v/>
      </c>
      <c r="Y29" s="230">
        <f t="shared" si="12"/>
        <v>45959</v>
      </c>
      <c r="Z29" s="62" t="str">
        <f t="shared" si="14"/>
        <v/>
      </c>
      <c r="AA29" s="63"/>
      <c r="AE29" s="237" t="str">
        <f>初期条件設定表!U23</f>
        <v xml:space="preserve"> </v>
      </c>
      <c r="AF29" s="239" t="str">
        <f>初期条件設定表!V23</f>
        <v>R</v>
      </c>
    </row>
    <row r="30" spans="1:32" ht="46.15" customHeight="1">
      <c r="A30" s="230">
        <f t="shared" si="8"/>
        <v>45960</v>
      </c>
      <c r="B30" s="84" t="s">
        <v>32</v>
      </c>
      <c r="C30" s="232" t="s">
        <v>3</v>
      </c>
      <c r="D30" s="87" t="s">
        <v>32</v>
      </c>
      <c r="E30" s="73" t="str">
        <f t="shared" si="15"/>
        <v/>
      </c>
      <c r="F30" s="74" t="s">
        <v>30</v>
      </c>
      <c r="G30" s="75" t="str">
        <f t="shared" si="16"/>
        <v/>
      </c>
      <c r="H30" s="120" t="s">
        <v>31</v>
      </c>
      <c r="I30" s="122" t="str">
        <f t="shared" si="9"/>
        <v/>
      </c>
      <c r="J30" s="125"/>
      <c r="K30" s="76" t="str">
        <f t="shared" si="10"/>
        <v/>
      </c>
      <c r="L30" s="141" t="s">
        <v>0</v>
      </c>
      <c r="M30" s="144"/>
      <c r="N30" s="145"/>
      <c r="O30" s="60" t="str">
        <f t="shared" si="0"/>
        <v/>
      </c>
      <c r="P30" s="60" t="str">
        <f t="shared" si="1"/>
        <v/>
      </c>
      <c r="Q30" s="61" t="str">
        <f t="shared" si="2"/>
        <v/>
      </c>
      <c r="R30" s="62" t="str">
        <f t="shared" si="3"/>
        <v/>
      </c>
      <c r="S30" s="62" t="str">
        <f t="shared" si="4"/>
        <v/>
      </c>
      <c r="T30" s="62" t="str">
        <f t="shared" si="5"/>
        <v/>
      </c>
      <c r="U30" s="62" t="str">
        <f t="shared" si="6"/>
        <v/>
      </c>
      <c r="V30" s="62" t="str">
        <f t="shared" si="7"/>
        <v/>
      </c>
      <c r="W30" s="62" t="str">
        <f t="shared" si="11"/>
        <v/>
      </c>
      <c r="X30" s="62" t="str">
        <f t="shared" si="13"/>
        <v/>
      </c>
      <c r="Y30" s="230">
        <f t="shared" si="12"/>
        <v>45960</v>
      </c>
      <c r="Z30" s="62" t="str">
        <f t="shared" si="14"/>
        <v/>
      </c>
      <c r="AA30" s="63"/>
      <c r="AE30" s="237" t="str">
        <f>初期条件設定表!U24</f>
        <v xml:space="preserve"> </v>
      </c>
      <c r="AF30" s="239" t="str">
        <f>初期条件設定表!V24</f>
        <v>S</v>
      </c>
    </row>
    <row r="31" spans="1:32" ht="46.15" customHeight="1">
      <c r="A31" s="230">
        <f t="shared" si="8"/>
        <v>45961</v>
      </c>
      <c r="B31" s="85" t="s">
        <v>32</v>
      </c>
      <c r="C31" s="240" t="s">
        <v>3</v>
      </c>
      <c r="D31" s="88" t="s">
        <v>32</v>
      </c>
      <c r="E31" s="73" t="str">
        <f t="shared" si="15"/>
        <v/>
      </c>
      <c r="F31" s="74" t="s">
        <v>30</v>
      </c>
      <c r="G31" s="75" t="str">
        <f t="shared" si="16"/>
        <v/>
      </c>
      <c r="H31" s="120" t="s">
        <v>31</v>
      </c>
      <c r="I31" s="122" t="str">
        <f t="shared" si="9"/>
        <v/>
      </c>
      <c r="J31" s="125"/>
      <c r="K31" s="76" t="str">
        <f t="shared" si="10"/>
        <v/>
      </c>
      <c r="L31" s="141" t="s">
        <v>0</v>
      </c>
      <c r="M31" s="144"/>
      <c r="N31" s="145"/>
      <c r="O31" s="60" t="str">
        <f t="shared" si="0"/>
        <v/>
      </c>
      <c r="P31" s="60" t="str">
        <f t="shared" si="1"/>
        <v/>
      </c>
      <c r="Q31" s="61" t="str">
        <f t="shared" si="2"/>
        <v/>
      </c>
      <c r="R31" s="62" t="str">
        <f t="shared" si="3"/>
        <v/>
      </c>
      <c r="S31" s="62" t="str">
        <f t="shared" si="4"/>
        <v/>
      </c>
      <c r="T31" s="62" t="str">
        <f t="shared" si="5"/>
        <v/>
      </c>
      <c r="U31" s="62" t="str">
        <f t="shared" si="6"/>
        <v/>
      </c>
      <c r="V31" s="62" t="str">
        <f t="shared" si="7"/>
        <v/>
      </c>
      <c r="W31" s="62" t="str">
        <f t="shared" si="11"/>
        <v/>
      </c>
      <c r="X31" s="62" t="str">
        <f t="shared" si="13"/>
        <v/>
      </c>
      <c r="Y31" s="230">
        <f t="shared" si="12"/>
        <v>45961</v>
      </c>
      <c r="Z31" s="62" t="str">
        <f t="shared" si="14"/>
        <v/>
      </c>
      <c r="AA31" s="63"/>
      <c r="AE31" s="237" t="str">
        <f>初期条件設定表!U25</f>
        <v xml:space="preserve"> </v>
      </c>
      <c r="AF31" s="239" t="str">
        <f>初期条件設定表!V25</f>
        <v>T</v>
      </c>
    </row>
    <row r="32" spans="1:32" ht="46.15" customHeight="1" thickBot="1">
      <c r="A32" s="230" t="str">
        <f t="shared" si="8"/>
        <v/>
      </c>
      <c r="B32" s="84" t="s">
        <v>32</v>
      </c>
      <c r="C32" s="232" t="s">
        <v>3</v>
      </c>
      <c r="D32" s="87" t="s">
        <v>32</v>
      </c>
      <c r="E32" s="73" t="str">
        <f t="shared" si="15"/>
        <v/>
      </c>
      <c r="F32" s="74" t="s">
        <v>30</v>
      </c>
      <c r="G32" s="75" t="str">
        <f t="shared" si="16"/>
        <v/>
      </c>
      <c r="H32" s="120" t="s">
        <v>31</v>
      </c>
      <c r="I32" s="122" t="str">
        <f t="shared" si="9"/>
        <v/>
      </c>
      <c r="J32" s="125"/>
      <c r="K32" s="76" t="str">
        <f t="shared" si="10"/>
        <v/>
      </c>
      <c r="L32" s="141" t="s">
        <v>0</v>
      </c>
      <c r="M32" s="144"/>
      <c r="N32" s="150"/>
      <c r="O32" s="60" t="str">
        <f t="shared" si="0"/>
        <v/>
      </c>
      <c r="P32" s="60" t="str">
        <f t="shared" si="1"/>
        <v/>
      </c>
      <c r="Q32" s="61" t="str">
        <f t="shared" si="2"/>
        <v/>
      </c>
      <c r="R32" s="62" t="str">
        <f t="shared" si="3"/>
        <v/>
      </c>
      <c r="S32" s="62" t="str">
        <f t="shared" si="4"/>
        <v/>
      </c>
      <c r="T32" s="62" t="str">
        <f t="shared" si="5"/>
        <v/>
      </c>
      <c r="U32" s="62" t="str">
        <f t="shared" si="6"/>
        <v/>
      </c>
      <c r="V32" s="62" t="str">
        <f t="shared" si="7"/>
        <v/>
      </c>
      <c r="W32" s="62" t="str">
        <f t="shared" si="11"/>
        <v/>
      </c>
      <c r="X32" s="62" t="str">
        <f t="shared" si="13"/>
        <v/>
      </c>
      <c r="Y32" s="230" t="str">
        <f t="shared" si="12"/>
        <v/>
      </c>
      <c r="Z32" s="62" t="str">
        <f t="shared" si="14"/>
        <v/>
      </c>
      <c r="AA32" s="63"/>
      <c r="AE32" s="237" t="str">
        <f>初期条件設定表!U26</f>
        <v xml:space="preserve"> </v>
      </c>
      <c r="AF32" s="239" t="str">
        <f>初期条件設定表!V26</f>
        <v xml:space="preserve"> </v>
      </c>
    </row>
    <row r="33" spans="1:27" ht="46.15" hidden="1" customHeight="1">
      <c r="A33" s="230" t="str">
        <f t="shared" si="8"/>
        <v/>
      </c>
      <c r="B33" s="231" t="s">
        <v>32</v>
      </c>
      <c r="C33" s="232" t="s">
        <v>3</v>
      </c>
      <c r="D33" s="233" t="s">
        <v>32</v>
      </c>
      <c r="E33" s="73" t="str">
        <f t="shared" si="15"/>
        <v/>
      </c>
      <c r="F33" s="74" t="s">
        <v>30</v>
      </c>
      <c r="G33" s="75" t="str">
        <f t="shared" si="16"/>
        <v/>
      </c>
      <c r="H33" s="120" t="s">
        <v>31</v>
      </c>
      <c r="I33" s="122" t="str">
        <f t="shared" si="9"/>
        <v/>
      </c>
      <c r="J33" s="234"/>
      <c r="K33" s="76" t="str">
        <f t="shared" si="10"/>
        <v/>
      </c>
      <c r="L33" s="67" t="s">
        <v>0</v>
      </c>
      <c r="M33" s="241"/>
      <c r="N33" s="242"/>
      <c r="O33" s="60" t="str">
        <f t="shared" si="0"/>
        <v/>
      </c>
      <c r="P33" s="60" t="str">
        <f t="shared" si="1"/>
        <v/>
      </c>
      <c r="Q33" s="61" t="str">
        <f t="shared" si="2"/>
        <v/>
      </c>
      <c r="R33" s="62" t="str">
        <f t="shared" si="3"/>
        <v/>
      </c>
      <c r="S33" s="62" t="str">
        <f t="shared" si="4"/>
        <v/>
      </c>
      <c r="T33" s="62" t="str">
        <f t="shared" si="5"/>
        <v/>
      </c>
      <c r="U33" s="62" t="str">
        <f t="shared" si="6"/>
        <v/>
      </c>
      <c r="V33" s="62" t="str">
        <f t="shared" si="7"/>
        <v/>
      </c>
      <c r="W33" s="62" t="str">
        <f t="shared" si="11"/>
        <v/>
      </c>
      <c r="X33" s="62" t="str">
        <f t="shared" si="13"/>
        <v/>
      </c>
      <c r="Y33" s="230" t="str">
        <f t="shared" si="12"/>
        <v/>
      </c>
      <c r="Z33" s="62" t="str">
        <f t="shared" si="14"/>
        <v/>
      </c>
      <c r="AA33" s="63"/>
    </row>
    <row r="34" spans="1:27" ht="46.15" hidden="1" customHeight="1">
      <c r="A34" s="230" t="str">
        <f t="shared" si="8"/>
        <v/>
      </c>
      <c r="B34" s="231" t="s">
        <v>32</v>
      </c>
      <c r="C34" s="232" t="s">
        <v>3</v>
      </c>
      <c r="D34" s="233" t="s">
        <v>32</v>
      </c>
      <c r="E34" s="73" t="str">
        <f t="shared" si="15"/>
        <v/>
      </c>
      <c r="F34" s="74" t="s">
        <v>30</v>
      </c>
      <c r="G34" s="75" t="str">
        <f t="shared" si="16"/>
        <v/>
      </c>
      <c r="H34" s="120" t="s">
        <v>31</v>
      </c>
      <c r="I34" s="122" t="str">
        <f t="shared" si="9"/>
        <v/>
      </c>
      <c r="J34" s="234"/>
      <c r="K34" s="76" t="str">
        <f t="shared" si="10"/>
        <v/>
      </c>
      <c r="L34" s="67" t="s">
        <v>0</v>
      </c>
      <c r="M34" s="243"/>
      <c r="N34" s="244"/>
      <c r="O34" s="60" t="str">
        <f t="shared" si="0"/>
        <v/>
      </c>
      <c r="P34" s="60" t="str">
        <f t="shared" si="1"/>
        <v/>
      </c>
      <c r="Q34" s="61" t="str">
        <f t="shared" si="2"/>
        <v/>
      </c>
      <c r="R34" s="62" t="str">
        <f t="shared" si="3"/>
        <v/>
      </c>
      <c r="S34" s="62" t="str">
        <f t="shared" si="4"/>
        <v/>
      </c>
      <c r="T34" s="62" t="str">
        <f t="shared" si="5"/>
        <v/>
      </c>
      <c r="U34" s="62" t="str">
        <f t="shared" si="6"/>
        <v/>
      </c>
      <c r="V34" s="62" t="str">
        <f t="shared" si="7"/>
        <v/>
      </c>
      <c r="W34" s="62" t="str">
        <f t="shared" ref="W34:W35" si="17">IF(OR(DBCS($B34)="：",$B34="",DBCS($D34)="：",$D34=""),"",SUM(R34:V34))</f>
        <v/>
      </c>
      <c r="X34" s="62" t="str">
        <f t="shared" si="13"/>
        <v/>
      </c>
      <c r="Y34" s="230" t="str">
        <f t="shared" si="12"/>
        <v/>
      </c>
      <c r="Z34" s="62"/>
      <c r="AA34" s="63"/>
    </row>
    <row r="35" spans="1:27" ht="46.15" hidden="1" customHeight="1" thickBot="1">
      <c r="A35" s="245" t="str">
        <f t="shared" si="8"/>
        <v/>
      </c>
      <c r="B35" s="246" t="s">
        <v>59</v>
      </c>
      <c r="C35" s="247" t="s">
        <v>25</v>
      </c>
      <c r="D35" s="248" t="s">
        <v>59</v>
      </c>
      <c r="E35" s="80" t="str">
        <f t="shared" si="15"/>
        <v/>
      </c>
      <c r="F35" s="81" t="s">
        <v>64</v>
      </c>
      <c r="G35" s="82" t="str">
        <f t="shared" si="16"/>
        <v/>
      </c>
      <c r="H35" s="121" t="s">
        <v>83</v>
      </c>
      <c r="I35" s="123" t="str">
        <f t="shared" si="9"/>
        <v/>
      </c>
      <c r="J35" s="249"/>
      <c r="K35" s="83" t="str">
        <f t="shared" si="10"/>
        <v/>
      </c>
      <c r="L35" s="68" t="s">
        <v>84</v>
      </c>
      <c r="M35" s="243"/>
      <c r="N35" s="244"/>
      <c r="O35" s="60" t="str">
        <f t="shared" si="0"/>
        <v/>
      </c>
      <c r="P35" s="60" t="str">
        <f t="shared" si="1"/>
        <v/>
      </c>
      <c r="Q35" s="61" t="str">
        <f t="shared" si="2"/>
        <v/>
      </c>
      <c r="R35" s="62" t="str">
        <f t="shared" si="3"/>
        <v/>
      </c>
      <c r="S35" s="62" t="str">
        <f t="shared" si="4"/>
        <v/>
      </c>
      <c r="T35" s="62" t="str">
        <f t="shared" si="5"/>
        <v/>
      </c>
      <c r="U35" s="62" t="str">
        <f t="shared" si="6"/>
        <v/>
      </c>
      <c r="V35" s="62" t="str">
        <f t="shared" si="7"/>
        <v/>
      </c>
      <c r="W35" s="62" t="str">
        <f t="shared" si="17"/>
        <v/>
      </c>
      <c r="X35" s="62" t="str">
        <f t="shared" si="13"/>
        <v/>
      </c>
      <c r="Y35" s="245" t="str">
        <f t="shared" si="12"/>
        <v/>
      </c>
      <c r="Z35" s="62" t="str">
        <f>IF(OR(DBCS($B35)="：",$B35="",DBCS($D35)="：",$D35=""),"",MAX(MIN($D35,TIME(23,59,59))-MAX($B35,$AG$1),0))</f>
        <v/>
      </c>
      <c r="AA35" s="63"/>
    </row>
    <row r="36" spans="1:27" ht="41.25" customHeight="1" thickBot="1">
      <c r="A36" s="250" t="s">
        <v>33</v>
      </c>
      <c r="B36" s="443"/>
      <c r="C36" s="444"/>
      <c r="D36" s="445"/>
      <c r="E36" s="421">
        <f>SUM(E9:E35)+SUM(G9:G35)/60</f>
        <v>0</v>
      </c>
      <c r="F36" s="422"/>
      <c r="G36" s="423" t="s">
        <v>1</v>
      </c>
      <c r="H36" s="424"/>
      <c r="I36" s="127"/>
      <c r="J36" s="128"/>
      <c r="K36" s="69">
        <f>SUM(K9:K35)</f>
        <v>0</v>
      </c>
      <c r="L36" s="161" t="s">
        <v>0</v>
      </c>
      <c r="M36" s="166"/>
      <c r="N36" s="251"/>
      <c r="V36" s="63"/>
      <c r="W36" s="63"/>
      <c r="X36" s="63"/>
      <c r="Y36" s="63"/>
      <c r="Z36" s="63"/>
      <c r="AA36" s="63"/>
    </row>
    <row r="37" spans="1:27" ht="19.5" customHeight="1">
      <c r="A37" s="252"/>
      <c r="B37" s="253"/>
      <c r="C37" s="253"/>
      <c r="D37" s="253"/>
      <c r="E37" s="254"/>
      <c r="F37" s="254"/>
      <c r="G37" s="253"/>
      <c r="H37" s="253"/>
      <c r="I37" s="253"/>
      <c r="J37" s="253"/>
      <c r="K37" s="255"/>
      <c r="L37" s="222"/>
      <c r="M37" s="256"/>
      <c r="N37" s="256"/>
    </row>
    <row r="38" spans="1:27" ht="25.9" customHeight="1">
      <c r="B38" s="257" t="s">
        <v>177</v>
      </c>
    </row>
    <row r="39" spans="1:27" ht="21.65" customHeight="1"/>
    <row r="40" spans="1:27" ht="31.4" customHeight="1">
      <c r="M40" s="258" t="s">
        <v>178</v>
      </c>
      <c r="N40" s="261"/>
      <c r="O40" s="259"/>
    </row>
    <row r="41" spans="1:27" ht="31.4" customHeight="1">
      <c r="M41" s="258" t="s">
        <v>179</v>
      </c>
      <c r="N41" s="261"/>
      <c r="O41" s="260"/>
    </row>
    <row r="42" spans="1:27" ht="31.4" customHeight="1">
      <c r="M42" s="258" t="s">
        <v>180</v>
      </c>
      <c r="N42" s="261"/>
      <c r="O42" s="260"/>
    </row>
  </sheetData>
  <sheetProtection sheet="1" selectLockedCells="1"/>
  <mergeCells count="25">
    <mergeCell ref="B3:D3"/>
    <mergeCell ref="B4:D4"/>
    <mergeCell ref="B5:D5"/>
    <mergeCell ref="D1:N2"/>
    <mergeCell ref="B36:D36"/>
    <mergeCell ref="E36:F36"/>
    <mergeCell ref="G36:H36"/>
    <mergeCell ref="K7:L8"/>
    <mergeCell ref="A7:A8"/>
    <mergeCell ref="B7:D8"/>
    <mergeCell ref="E7:H8"/>
    <mergeCell ref="I7:I8"/>
    <mergeCell ref="J7:J8"/>
    <mergeCell ref="AD1:AD5"/>
    <mergeCell ref="AH6:AI6"/>
    <mergeCell ref="M7:N7"/>
    <mergeCell ref="W7:W8"/>
    <mergeCell ref="O7:O8"/>
    <mergeCell ref="S7:S8"/>
    <mergeCell ref="T7:T8"/>
    <mergeCell ref="U7:U8"/>
    <mergeCell ref="V7:V8"/>
    <mergeCell ref="P7:P8"/>
    <mergeCell ref="Q7:Q8"/>
    <mergeCell ref="R7:R8"/>
  </mergeCells>
  <phoneticPr fontId="3"/>
  <dataValidations count="5">
    <dataValidation type="time" allowBlank="1" showInputMessage="1" showErrorMessage="1" sqref="D9:D35 B9:B35">
      <formula1>0</formula1>
      <formula2>0.999305555555556</formula2>
    </dataValidation>
    <dataValidation type="list" allowBlank="1" showInputMessage="1" showErrorMessage="1" sqref="N9:N32">
      <formula1>$AF$11:$AF$32</formula1>
    </dataValidation>
    <dataValidation type="list" allowBlank="1" showInputMessage="1" showErrorMessage="1" sqref="M33:M35">
      <formula1>$AE$11:$AE$20</formula1>
    </dataValidation>
    <dataValidation type="list" allowBlank="1" showInputMessage="1" showErrorMessage="1" sqref="N33:N35">
      <formula1>$AF$11:$AF$16</formula1>
    </dataValidation>
    <dataValidation type="list" allowBlank="1" showInputMessage="1" showErrorMessage="1" sqref="M9:M32">
      <formula1>$AE$11:$AE$21</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rowBreaks count="1" manualBreakCount="1">
    <brk id="42" max="13"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theme="4" tint="0.39997558519241921"/>
    <pageSetUpPr fitToPage="1"/>
  </sheetPr>
  <dimension ref="A1:AP42"/>
  <sheetViews>
    <sheetView view="pageBreakPreview" zoomScaleNormal="70" zoomScaleSheetLayoutView="100" workbookViewId="0">
      <selection activeCell="M11" sqref="M11"/>
    </sheetView>
  </sheetViews>
  <sheetFormatPr defaultColWidth="11.36328125" defaultRowHeight="13"/>
  <cols>
    <col min="1" max="1" width="19.08984375" style="47" customWidth="1"/>
    <col min="2" max="2" width="9.6328125" style="47" customWidth="1"/>
    <col min="3" max="3" width="3.90625" style="202" bestFit="1" customWidth="1"/>
    <col min="4" max="4" width="9.6328125" style="47" customWidth="1"/>
    <col min="5" max="5" width="4.6328125" style="47" customWidth="1"/>
    <col min="6" max="6" width="5.08984375" style="47" customWidth="1"/>
    <col min="7" max="7" width="4.6328125" style="47" customWidth="1"/>
    <col min="8" max="8" width="3.08984375" style="47" customWidth="1"/>
    <col min="9" max="10" width="6.6328125" style="47" customWidth="1"/>
    <col min="11" max="11" width="11.6328125" style="47" customWidth="1"/>
    <col min="12" max="12" width="2.90625" style="47" customWidth="1"/>
    <col min="13" max="14" width="30.6328125" style="223" customWidth="1"/>
    <col min="15" max="42" width="10.6328125" style="47" hidden="1" customWidth="1"/>
    <col min="43" max="43" width="10.6328125" style="47" customWidth="1"/>
    <col min="44" max="262" width="11.36328125" style="47"/>
    <col min="263" max="263" width="16.90625" style="47" customWidth="1"/>
    <col min="264" max="264" width="11.08984375" style="47" customWidth="1"/>
    <col min="265" max="265" width="3.90625" style="47" bestFit="1" customWidth="1"/>
    <col min="266" max="266" width="11.08984375" style="47" customWidth="1"/>
    <col min="267" max="267" width="6" style="47" customWidth="1"/>
    <col min="268" max="268" width="5.08984375" style="47" customWidth="1"/>
    <col min="269" max="269" width="5.90625" style="47" customWidth="1"/>
    <col min="270" max="270" width="3.08984375" style="47" customWidth="1"/>
    <col min="271" max="271" width="12.90625" style="47" customWidth="1"/>
    <col min="272" max="272" width="2.90625" style="47" customWidth="1"/>
    <col min="273" max="273" width="77.453125" style="47" customWidth="1"/>
    <col min="274" max="518" width="11.36328125" style="47"/>
    <col min="519" max="519" width="16.90625" style="47" customWidth="1"/>
    <col min="520" max="520" width="11.08984375" style="47" customWidth="1"/>
    <col min="521" max="521" width="3.90625" style="47" bestFit="1" customWidth="1"/>
    <col min="522" max="522" width="11.08984375" style="47" customWidth="1"/>
    <col min="523" max="523" width="6" style="47" customWidth="1"/>
    <col min="524" max="524" width="5.08984375" style="47" customWidth="1"/>
    <col min="525" max="525" width="5.90625" style="47" customWidth="1"/>
    <col min="526" max="526" width="3.08984375" style="47" customWidth="1"/>
    <col min="527" max="527" width="12.90625" style="47" customWidth="1"/>
    <col min="528" max="528" width="2.90625" style="47" customWidth="1"/>
    <col min="529" max="529" width="77.453125" style="47" customWidth="1"/>
    <col min="530" max="774" width="11.36328125" style="47"/>
    <col min="775" max="775" width="16.90625" style="47" customWidth="1"/>
    <col min="776" max="776" width="11.08984375" style="47" customWidth="1"/>
    <col min="777" max="777" width="3.90625" style="47" bestFit="1" customWidth="1"/>
    <col min="778" max="778" width="11.08984375" style="47" customWidth="1"/>
    <col min="779" max="779" width="6" style="47" customWidth="1"/>
    <col min="780" max="780" width="5.08984375" style="47" customWidth="1"/>
    <col min="781" max="781" width="5.90625" style="47" customWidth="1"/>
    <col min="782" max="782" width="3.08984375" style="47" customWidth="1"/>
    <col min="783" max="783" width="12.90625" style="47" customWidth="1"/>
    <col min="784" max="784" width="2.90625" style="47" customWidth="1"/>
    <col min="785" max="785" width="77.453125" style="47" customWidth="1"/>
    <col min="786" max="1030" width="11.36328125" style="47"/>
    <col min="1031" max="1031" width="16.90625" style="47" customWidth="1"/>
    <col min="1032" max="1032" width="11.08984375" style="47" customWidth="1"/>
    <col min="1033" max="1033" width="3.90625" style="47" bestFit="1" customWidth="1"/>
    <col min="1034" max="1034" width="11.08984375" style="47" customWidth="1"/>
    <col min="1035" max="1035" width="6" style="47" customWidth="1"/>
    <col min="1036" max="1036" width="5.08984375" style="47" customWidth="1"/>
    <col min="1037" max="1037" width="5.90625" style="47" customWidth="1"/>
    <col min="1038" max="1038" width="3.08984375" style="47" customWidth="1"/>
    <col min="1039" max="1039" width="12.90625" style="47" customWidth="1"/>
    <col min="1040" max="1040" width="2.90625" style="47" customWidth="1"/>
    <col min="1041" max="1041" width="77.453125" style="47" customWidth="1"/>
    <col min="1042" max="1286" width="11.36328125" style="47"/>
    <col min="1287" max="1287" width="16.90625" style="47" customWidth="1"/>
    <col min="1288" max="1288" width="11.08984375" style="47" customWidth="1"/>
    <col min="1289" max="1289" width="3.90625" style="47" bestFit="1" customWidth="1"/>
    <col min="1290" max="1290" width="11.08984375" style="47" customWidth="1"/>
    <col min="1291" max="1291" width="6" style="47" customWidth="1"/>
    <col min="1292" max="1292" width="5.08984375" style="47" customWidth="1"/>
    <col min="1293" max="1293" width="5.90625" style="47" customWidth="1"/>
    <col min="1294" max="1294" width="3.08984375" style="47" customWidth="1"/>
    <col min="1295" max="1295" width="12.90625" style="47" customWidth="1"/>
    <col min="1296" max="1296" width="2.90625" style="47" customWidth="1"/>
    <col min="1297" max="1297" width="77.453125" style="47" customWidth="1"/>
    <col min="1298" max="1542" width="11.36328125" style="47"/>
    <col min="1543" max="1543" width="16.90625" style="47" customWidth="1"/>
    <col min="1544" max="1544" width="11.08984375" style="47" customWidth="1"/>
    <col min="1545" max="1545" width="3.90625" style="47" bestFit="1" customWidth="1"/>
    <col min="1546" max="1546" width="11.08984375" style="47" customWidth="1"/>
    <col min="1547" max="1547" width="6" style="47" customWidth="1"/>
    <col min="1548" max="1548" width="5.08984375" style="47" customWidth="1"/>
    <col min="1549" max="1549" width="5.90625" style="47" customWidth="1"/>
    <col min="1550" max="1550" width="3.08984375" style="47" customWidth="1"/>
    <col min="1551" max="1551" width="12.90625" style="47" customWidth="1"/>
    <col min="1552" max="1552" width="2.90625" style="47" customWidth="1"/>
    <col min="1553" max="1553" width="77.453125" style="47" customWidth="1"/>
    <col min="1554" max="1798" width="11.36328125" style="47"/>
    <col min="1799" max="1799" width="16.90625" style="47" customWidth="1"/>
    <col min="1800" max="1800" width="11.08984375" style="47" customWidth="1"/>
    <col min="1801" max="1801" width="3.90625" style="47" bestFit="1" customWidth="1"/>
    <col min="1802" max="1802" width="11.08984375" style="47" customWidth="1"/>
    <col min="1803" max="1803" width="6" style="47" customWidth="1"/>
    <col min="1804" max="1804" width="5.08984375" style="47" customWidth="1"/>
    <col min="1805" max="1805" width="5.90625" style="47" customWidth="1"/>
    <col min="1806" max="1806" width="3.08984375" style="47" customWidth="1"/>
    <col min="1807" max="1807" width="12.90625" style="47" customWidth="1"/>
    <col min="1808" max="1808" width="2.90625" style="47" customWidth="1"/>
    <col min="1809" max="1809" width="77.453125" style="47" customWidth="1"/>
    <col min="1810" max="2054" width="11.36328125" style="47"/>
    <col min="2055" max="2055" width="16.90625" style="47" customWidth="1"/>
    <col min="2056" max="2056" width="11.08984375" style="47" customWidth="1"/>
    <col min="2057" max="2057" width="3.90625" style="47" bestFit="1" customWidth="1"/>
    <col min="2058" max="2058" width="11.08984375" style="47" customWidth="1"/>
    <col min="2059" max="2059" width="6" style="47" customWidth="1"/>
    <col min="2060" max="2060" width="5.08984375" style="47" customWidth="1"/>
    <col min="2061" max="2061" width="5.90625" style="47" customWidth="1"/>
    <col min="2062" max="2062" width="3.08984375" style="47" customWidth="1"/>
    <col min="2063" max="2063" width="12.90625" style="47" customWidth="1"/>
    <col min="2064" max="2064" width="2.90625" style="47" customWidth="1"/>
    <col min="2065" max="2065" width="77.453125" style="47" customWidth="1"/>
    <col min="2066" max="2310" width="11.36328125" style="47"/>
    <col min="2311" max="2311" width="16.90625" style="47" customWidth="1"/>
    <col min="2312" max="2312" width="11.08984375" style="47" customWidth="1"/>
    <col min="2313" max="2313" width="3.90625" style="47" bestFit="1" customWidth="1"/>
    <col min="2314" max="2314" width="11.08984375" style="47" customWidth="1"/>
    <col min="2315" max="2315" width="6" style="47" customWidth="1"/>
    <col min="2316" max="2316" width="5.08984375" style="47" customWidth="1"/>
    <col min="2317" max="2317" width="5.90625" style="47" customWidth="1"/>
    <col min="2318" max="2318" width="3.08984375" style="47" customWidth="1"/>
    <col min="2319" max="2319" width="12.90625" style="47" customWidth="1"/>
    <col min="2320" max="2320" width="2.90625" style="47" customWidth="1"/>
    <col min="2321" max="2321" width="77.453125" style="47" customWidth="1"/>
    <col min="2322" max="2566" width="11.36328125" style="47"/>
    <col min="2567" max="2567" width="16.90625" style="47" customWidth="1"/>
    <col min="2568" max="2568" width="11.08984375" style="47" customWidth="1"/>
    <col min="2569" max="2569" width="3.90625" style="47" bestFit="1" customWidth="1"/>
    <col min="2570" max="2570" width="11.08984375" style="47" customWidth="1"/>
    <col min="2571" max="2571" width="6" style="47" customWidth="1"/>
    <col min="2572" max="2572" width="5.08984375" style="47" customWidth="1"/>
    <col min="2573" max="2573" width="5.90625" style="47" customWidth="1"/>
    <col min="2574" max="2574" width="3.08984375" style="47" customWidth="1"/>
    <col min="2575" max="2575" width="12.90625" style="47" customWidth="1"/>
    <col min="2576" max="2576" width="2.90625" style="47" customWidth="1"/>
    <col min="2577" max="2577" width="77.453125" style="47" customWidth="1"/>
    <col min="2578" max="2822" width="11.36328125" style="47"/>
    <col min="2823" max="2823" width="16.90625" style="47" customWidth="1"/>
    <col min="2824" max="2824" width="11.08984375" style="47" customWidth="1"/>
    <col min="2825" max="2825" width="3.90625" style="47" bestFit="1" customWidth="1"/>
    <col min="2826" max="2826" width="11.08984375" style="47" customWidth="1"/>
    <col min="2827" max="2827" width="6" style="47" customWidth="1"/>
    <col min="2828" max="2828" width="5.08984375" style="47" customWidth="1"/>
    <col min="2829" max="2829" width="5.90625" style="47" customWidth="1"/>
    <col min="2830" max="2830" width="3.08984375" style="47" customWidth="1"/>
    <col min="2831" max="2831" width="12.90625" style="47" customWidth="1"/>
    <col min="2832" max="2832" width="2.90625" style="47" customWidth="1"/>
    <col min="2833" max="2833" width="77.453125" style="47" customWidth="1"/>
    <col min="2834" max="3078" width="11.36328125" style="47"/>
    <col min="3079" max="3079" width="16.90625" style="47" customWidth="1"/>
    <col min="3080" max="3080" width="11.08984375" style="47" customWidth="1"/>
    <col min="3081" max="3081" width="3.90625" style="47" bestFit="1" customWidth="1"/>
    <col min="3082" max="3082" width="11.08984375" style="47" customWidth="1"/>
    <col min="3083" max="3083" width="6" style="47" customWidth="1"/>
    <col min="3084" max="3084" width="5.08984375" style="47" customWidth="1"/>
    <col min="3085" max="3085" width="5.90625" style="47" customWidth="1"/>
    <col min="3086" max="3086" width="3.08984375" style="47" customWidth="1"/>
    <col min="3087" max="3087" width="12.90625" style="47" customWidth="1"/>
    <col min="3088" max="3088" width="2.90625" style="47" customWidth="1"/>
    <col min="3089" max="3089" width="77.453125" style="47" customWidth="1"/>
    <col min="3090" max="3334" width="11.36328125" style="47"/>
    <col min="3335" max="3335" width="16.90625" style="47" customWidth="1"/>
    <col min="3336" max="3336" width="11.08984375" style="47" customWidth="1"/>
    <col min="3337" max="3337" width="3.90625" style="47" bestFit="1" customWidth="1"/>
    <col min="3338" max="3338" width="11.08984375" style="47" customWidth="1"/>
    <col min="3339" max="3339" width="6" style="47" customWidth="1"/>
    <col min="3340" max="3340" width="5.08984375" style="47" customWidth="1"/>
    <col min="3341" max="3341" width="5.90625" style="47" customWidth="1"/>
    <col min="3342" max="3342" width="3.08984375" style="47" customWidth="1"/>
    <col min="3343" max="3343" width="12.90625" style="47" customWidth="1"/>
    <col min="3344" max="3344" width="2.90625" style="47" customWidth="1"/>
    <col min="3345" max="3345" width="77.453125" style="47" customWidth="1"/>
    <col min="3346" max="3590" width="11.36328125" style="47"/>
    <col min="3591" max="3591" width="16.90625" style="47" customWidth="1"/>
    <col min="3592" max="3592" width="11.08984375" style="47" customWidth="1"/>
    <col min="3593" max="3593" width="3.90625" style="47" bestFit="1" customWidth="1"/>
    <col min="3594" max="3594" width="11.08984375" style="47" customWidth="1"/>
    <col min="3595" max="3595" width="6" style="47" customWidth="1"/>
    <col min="3596" max="3596" width="5.08984375" style="47" customWidth="1"/>
    <col min="3597" max="3597" width="5.90625" style="47" customWidth="1"/>
    <col min="3598" max="3598" width="3.08984375" style="47" customWidth="1"/>
    <col min="3599" max="3599" width="12.90625" style="47" customWidth="1"/>
    <col min="3600" max="3600" width="2.90625" style="47" customWidth="1"/>
    <col min="3601" max="3601" width="77.453125" style="47" customWidth="1"/>
    <col min="3602" max="3846" width="11.36328125" style="47"/>
    <col min="3847" max="3847" width="16.90625" style="47" customWidth="1"/>
    <col min="3848" max="3848" width="11.08984375" style="47" customWidth="1"/>
    <col min="3849" max="3849" width="3.90625" style="47" bestFit="1" customWidth="1"/>
    <col min="3850" max="3850" width="11.08984375" style="47" customWidth="1"/>
    <col min="3851" max="3851" width="6" style="47" customWidth="1"/>
    <col min="3852" max="3852" width="5.08984375" style="47" customWidth="1"/>
    <col min="3853" max="3853" width="5.90625" style="47" customWidth="1"/>
    <col min="3854" max="3854" width="3.08984375" style="47" customWidth="1"/>
    <col min="3855" max="3855" width="12.90625" style="47" customWidth="1"/>
    <col min="3856" max="3856" width="2.90625" style="47" customWidth="1"/>
    <col min="3857" max="3857" width="77.453125" style="47" customWidth="1"/>
    <col min="3858" max="4102" width="11.36328125" style="47"/>
    <col min="4103" max="4103" width="16.90625" style="47" customWidth="1"/>
    <col min="4104" max="4104" width="11.08984375" style="47" customWidth="1"/>
    <col min="4105" max="4105" width="3.90625" style="47" bestFit="1" customWidth="1"/>
    <col min="4106" max="4106" width="11.08984375" style="47" customWidth="1"/>
    <col min="4107" max="4107" width="6" style="47" customWidth="1"/>
    <col min="4108" max="4108" width="5.08984375" style="47" customWidth="1"/>
    <col min="4109" max="4109" width="5.90625" style="47" customWidth="1"/>
    <col min="4110" max="4110" width="3.08984375" style="47" customWidth="1"/>
    <col min="4111" max="4111" width="12.90625" style="47" customWidth="1"/>
    <col min="4112" max="4112" width="2.90625" style="47" customWidth="1"/>
    <col min="4113" max="4113" width="77.453125" style="47" customWidth="1"/>
    <col min="4114" max="4358" width="11.36328125" style="47"/>
    <col min="4359" max="4359" width="16.90625" style="47" customWidth="1"/>
    <col min="4360" max="4360" width="11.08984375" style="47" customWidth="1"/>
    <col min="4361" max="4361" width="3.90625" style="47" bestFit="1" customWidth="1"/>
    <col min="4362" max="4362" width="11.08984375" style="47" customWidth="1"/>
    <col min="4363" max="4363" width="6" style="47" customWidth="1"/>
    <col min="4364" max="4364" width="5.08984375" style="47" customWidth="1"/>
    <col min="4365" max="4365" width="5.90625" style="47" customWidth="1"/>
    <col min="4366" max="4366" width="3.08984375" style="47" customWidth="1"/>
    <col min="4367" max="4367" width="12.90625" style="47" customWidth="1"/>
    <col min="4368" max="4368" width="2.90625" style="47" customWidth="1"/>
    <col min="4369" max="4369" width="77.453125" style="47" customWidth="1"/>
    <col min="4370" max="4614" width="11.36328125" style="47"/>
    <col min="4615" max="4615" width="16.90625" style="47" customWidth="1"/>
    <col min="4616" max="4616" width="11.08984375" style="47" customWidth="1"/>
    <col min="4617" max="4617" width="3.90625" style="47" bestFit="1" customWidth="1"/>
    <col min="4618" max="4618" width="11.08984375" style="47" customWidth="1"/>
    <col min="4619" max="4619" width="6" style="47" customWidth="1"/>
    <col min="4620" max="4620" width="5.08984375" style="47" customWidth="1"/>
    <col min="4621" max="4621" width="5.90625" style="47" customWidth="1"/>
    <col min="4622" max="4622" width="3.08984375" style="47" customWidth="1"/>
    <col min="4623" max="4623" width="12.90625" style="47" customWidth="1"/>
    <col min="4624" max="4624" width="2.90625" style="47" customWidth="1"/>
    <col min="4625" max="4625" width="77.453125" style="47" customWidth="1"/>
    <col min="4626" max="4870" width="11.36328125" style="47"/>
    <col min="4871" max="4871" width="16.90625" style="47" customWidth="1"/>
    <col min="4872" max="4872" width="11.08984375" style="47" customWidth="1"/>
    <col min="4873" max="4873" width="3.90625" style="47" bestFit="1" customWidth="1"/>
    <col min="4874" max="4874" width="11.08984375" style="47" customWidth="1"/>
    <col min="4875" max="4875" width="6" style="47" customWidth="1"/>
    <col min="4876" max="4876" width="5.08984375" style="47" customWidth="1"/>
    <col min="4877" max="4877" width="5.90625" style="47" customWidth="1"/>
    <col min="4878" max="4878" width="3.08984375" style="47" customWidth="1"/>
    <col min="4879" max="4879" width="12.90625" style="47" customWidth="1"/>
    <col min="4880" max="4880" width="2.90625" style="47" customWidth="1"/>
    <col min="4881" max="4881" width="77.453125" style="47" customWidth="1"/>
    <col min="4882" max="5126" width="11.36328125" style="47"/>
    <col min="5127" max="5127" width="16.90625" style="47" customWidth="1"/>
    <col min="5128" max="5128" width="11.08984375" style="47" customWidth="1"/>
    <col min="5129" max="5129" width="3.90625" style="47" bestFit="1" customWidth="1"/>
    <col min="5130" max="5130" width="11.08984375" style="47" customWidth="1"/>
    <col min="5131" max="5131" width="6" style="47" customWidth="1"/>
    <col min="5132" max="5132" width="5.08984375" style="47" customWidth="1"/>
    <col min="5133" max="5133" width="5.90625" style="47" customWidth="1"/>
    <col min="5134" max="5134" width="3.08984375" style="47" customWidth="1"/>
    <col min="5135" max="5135" width="12.90625" style="47" customWidth="1"/>
    <col min="5136" max="5136" width="2.90625" style="47" customWidth="1"/>
    <col min="5137" max="5137" width="77.453125" style="47" customWidth="1"/>
    <col min="5138" max="5382" width="11.36328125" style="47"/>
    <col min="5383" max="5383" width="16.90625" style="47" customWidth="1"/>
    <col min="5384" max="5384" width="11.08984375" style="47" customWidth="1"/>
    <col min="5385" max="5385" width="3.90625" style="47" bestFit="1" customWidth="1"/>
    <col min="5386" max="5386" width="11.08984375" style="47" customWidth="1"/>
    <col min="5387" max="5387" width="6" style="47" customWidth="1"/>
    <col min="5388" max="5388" width="5.08984375" style="47" customWidth="1"/>
    <col min="5389" max="5389" width="5.90625" style="47" customWidth="1"/>
    <col min="5390" max="5390" width="3.08984375" style="47" customWidth="1"/>
    <col min="5391" max="5391" width="12.90625" style="47" customWidth="1"/>
    <col min="5392" max="5392" width="2.90625" style="47" customWidth="1"/>
    <col min="5393" max="5393" width="77.453125" style="47" customWidth="1"/>
    <col min="5394" max="5638" width="11.36328125" style="47"/>
    <col min="5639" max="5639" width="16.90625" style="47" customWidth="1"/>
    <col min="5640" max="5640" width="11.08984375" style="47" customWidth="1"/>
    <col min="5641" max="5641" width="3.90625" style="47" bestFit="1" customWidth="1"/>
    <col min="5642" max="5642" width="11.08984375" style="47" customWidth="1"/>
    <col min="5643" max="5643" width="6" style="47" customWidth="1"/>
    <col min="5644" max="5644" width="5.08984375" style="47" customWidth="1"/>
    <col min="5645" max="5645" width="5.90625" style="47" customWidth="1"/>
    <col min="5646" max="5646" width="3.08984375" style="47" customWidth="1"/>
    <col min="5647" max="5647" width="12.90625" style="47" customWidth="1"/>
    <col min="5648" max="5648" width="2.90625" style="47" customWidth="1"/>
    <col min="5649" max="5649" width="77.453125" style="47" customWidth="1"/>
    <col min="5650" max="5894" width="11.36328125" style="47"/>
    <col min="5895" max="5895" width="16.90625" style="47" customWidth="1"/>
    <col min="5896" max="5896" width="11.08984375" style="47" customWidth="1"/>
    <col min="5897" max="5897" width="3.90625" style="47" bestFit="1" customWidth="1"/>
    <col min="5898" max="5898" width="11.08984375" style="47" customWidth="1"/>
    <col min="5899" max="5899" width="6" style="47" customWidth="1"/>
    <col min="5900" max="5900" width="5.08984375" style="47" customWidth="1"/>
    <col min="5901" max="5901" width="5.90625" style="47" customWidth="1"/>
    <col min="5902" max="5902" width="3.08984375" style="47" customWidth="1"/>
    <col min="5903" max="5903" width="12.90625" style="47" customWidth="1"/>
    <col min="5904" max="5904" width="2.90625" style="47" customWidth="1"/>
    <col min="5905" max="5905" width="77.453125" style="47" customWidth="1"/>
    <col min="5906" max="6150" width="11.36328125" style="47"/>
    <col min="6151" max="6151" width="16.90625" style="47" customWidth="1"/>
    <col min="6152" max="6152" width="11.08984375" style="47" customWidth="1"/>
    <col min="6153" max="6153" width="3.90625" style="47" bestFit="1" customWidth="1"/>
    <col min="6154" max="6154" width="11.08984375" style="47" customWidth="1"/>
    <col min="6155" max="6155" width="6" style="47" customWidth="1"/>
    <col min="6156" max="6156" width="5.08984375" style="47" customWidth="1"/>
    <col min="6157" max="6157" width="5.90625" style="47" customWidth="1"/>
    <col min="6158" max="6158" width="3.08984375" style="47" customWidth="1"/>
    <col min="6159" max="6159" width="12.90625" style="47" customWidth="1"/>
    <col min="6160" max="6160" width="2.90625" style="47" customWidth="1"/>
    <col min="6161" max="6161" width="77.453125" style="47" customWidth="1"/>
    <col min="6162" max="6406" width="11.36328125" style="47"/>
    <col min="6407" max="6407" width="16.90625" style="47" customWidth="1"/>
    <col min="6408" max="6408" width="11.08984375" style="47" customWidth="1"/>
    <col min="6409" max="6409" width="3.90625" style="47" bestFit="1" customWidth="1"/>
    <col min="6410" max="6410" width="11.08984375" style="47" customWidth="1"/>
    <col min="6411" max="6411" width="6" style="47" customWidth="1"/>
    <col min="6412" max="6412" width="5.08984375" style="47" customWidth="1"/>
    <col min="6413" max="6413" width="5.90625" style="47" customWidth="1"/>
    <col min="6414" max="6414" width="3.08984375" style="47" customWidth="1"/>
    <col min="6415" max="6415" width="12.90625" style="47" customWidth="1"/>
    <col min="6416" max="6416" width="2.90625" style="47" customWidth="1"/>
    <col min="6417" max="6417" width="77.453125" style="47" customWidth="1"/>
    <col min="6418" max="6662" width="11.36328125" style="47"/>
    <col min="6663" max="6663" width="16.90625" style="47" customWidth="1"/>
    <col min="6664" max="6664" width="11.08984375" style="47" customWidth="1"/>
    <col min="6665" max="6665" width="3.90625" style="47" bestFit="1" customWidth="1"/>
    <col min="6666" max="6666" width="11.08984375" style="47" customWidth="1"/>
    <col min="6667" max="6667" width="6" style="47" customWidth="1"/>
    <col min="6668" max="6668" width="5.08984375" style="47" customWidth="1"/>
    <col min="6669" max="6669" width="5.90625" style="47" customWidth="1"/>
    <col min="6670" max="6670" width="3.08984375" style="47" customWidth="1"/>
    <col min="6671" max="6671" width="12.90625" style="47" customWidth="1"/>
    <col min="6672" max="6672" width="2.90625" style="47" customWidth="1"/>
    <col min="6673" max="6673" width="77.453125" style="47" customWidth="1"/>
    <col min="6674" max="6918" width="11.36328125" style="47"/>
    <col min="6919" max="6919" width="16.90625" style="47" customWidth="1"/>
    <col min="6920" max="6920" width="11.08984375" style="47" customWidth="1"/>
    <col min="6921" max="6921" width="3.90625" style="47" bestFit="1" customWidth="1"/>
    <col min="6922" max="6922" width="11.08984375" style="47" customWidth="1"/>
    <col min="6923" max="6923" width="6" style="47" customWidth="1"/>
    <col min="6924" max="6924" width="5.08984375" style="47" customWidth="1"/>
    <col min="6925" max="6925" width="5.90625" style="47" customWidth="1"/>
    <col min="6926" max="6926" width="3.08984375" style="47" customWidth="1"/>
    <col min="6927" max="6927" width="12.90625" style="47" customWidth="1"/>
    <col min="6928" max="6928" width="2.90625" style="47" customWidth="1"/>
    <col min="6929" max="6929" width="77.453125" style="47" customWidth="1"/>
    <col min="6930" max="7174" width="11.36328125" style="47"/>
    <col min="7175" max="7175" width="16.90625" style="47" customWidth="1"/>
    <col min="7176" max="7176" width="11.08984375" style="47" customWidth="1"/>
    <col min="7177" max="7177" width="3.90625" style="47" bestFit="1" customWidth="1"/>
    <col min="7178" max="7178" width="11.08984375" style="47" customWidth="1"/>
    <col min="7179" max="7179" width="6" style="47" customWidth="1"/>
    <col min="7180" max="7180" width="5.08984375" style="47" customWidth="1"/>
    <col min="7181" max="7181" width="5.90625" style="47" customWidth="1"/>
    <col min="7182" max="7182" width="3.08984375" style="47" customWidth="1"/>
    <col min="7183" max="7183" width="12.90625" style="47" customWidth="1"/>
    <col min="7184" max="7184" width="2.90625" style="47" customWidth="1"/>
    <col min="7185" max="7185" width="77.453125" style="47" customWidth="1"/>
    <col min="7186" max="7430" width="11.36328125" style="47"/>
    <col min="7431" max="7431" width="16.90625" style="47" customWidth="1"/>
    <col min="7432" max="7432" width="11.08984375" style="47" customWidth="1"/>
    <col min="7433" max="7433" width="3.90625" style="47" bestFit="1" customWidth="1"/>
    <col min="7434" max="7434" width="11.08984375" style="47" customWidth="1"/>
    <col min="7435" max="7435" width="6" style="47" customWidth="1"/>
    <col min="7436" max="7436" width="5.08984375" style="47" customWidth="1"/>
    <col min="7437" max="7437" width="5.90625" style="47" customWidth="1"/>
    <col min="7438" max="7438" width="3.08984375" style="47" customWidth="1"/>
    <col min="7439" max="7439" width="12.90625" style="47" customWidth="1"/>
    <col min="7440" max="7440" width="2.90625" style="47" customWidth="1"/>
    <col min="7441" max="7441" width="77.453125" style="47" customWidth="1"/>
    <col min="7442" max="7686" width="11.36328125" style="47"/>
    <col min="7687" max="7687" width="16.90625" style="47" customWidth="1"/>
    <col min="7688" max="7688" width="11.08984375" style="47" customWidth="1"/>
    <col min="7689" max="7689" width="3.90625" style="47" bestFit="1" customWidth="1"/>
    <col min="7690" max="7690" width="11.08984375" style="47" customWidth="1"/>
    <col min="7691" max="7691" width="6" style="47" customWidth="1"/>
    <col min="7692" max="7692" width="5.08984375" style="47" customWidth="1"/>
    <col min="7693" max="7693" width="5.90625" style="47" customWidth="1"/>
    <col min="7694" max="7694" width="3.08984375" style="47" customWidth="1"/>
    <col min="7695" max="7695" width="12.90625" style="47" customWidth="1"/>
    <col min="7696" max="7696" width="2.90625" style="47" customWidth="1"/>
    <col min="7697" max="7697" width="77.453125" style="47" customWidth="1"/>
    <col min="7698" max="7942" width="11.36328125" style="47"/>
    <col min="7943" max="7943" width="16.90625" style="47" customWidth="1"/>
    <col min="7944" max="7944" width="11.08984375" style="47" customWidth="1"/>
    <col min="7945" max="7945" width="3.90625" style="47" bestFit="1" customWidth="1"/>
    <col min="7946" max="7946" width="11.08984375" style="47" customWidth="1"/>
    <col min="7947" max="7947" width="6" style="47" customWidth="1"/>
    <col min="7948" max="7948" width="5.08984375" style="47" customWidth="1"/>
    <col min="7949" max="7949" width="5.90625" style="47" customWidth="1"/>
    <col min="7950" max="7950" width="3.08984375" style="47" customWidth="1"/>
    <col min="7951" max="7951" width="12.90625" style="47" customWidth="1"/>
    <col min="7952" max="7952" width="2.90625" style="47" customWidth="1"/>
    <col min="7953" max="7953" width="77.453125" style="47" customWidth="1"/>
    <col min="7954" max="8198" width="11.36328125" style="47"/>
    <col min="8199" max="8199" width="16.90625" style="47" customWidth="1"/>
    <col min="8200" max="8200" width="11.08984375" style="47" customWidth="1"/>
    <col min="8201" max="8201" width="3.90625" style="47" bestFit="1" customWidth="1"/>
    <col min="8202" max="8202" width="11.08984375" style="47" customWidth="1"/>
    <col min="8203" max="8203" width="6" style="47" customWidth="1"/>
    <col min="8204" max="8204" width="5.08984375" style="47" customWidth="1"/>
    <col min="8205" max="8205" width="5.90625" style="47" customWidth="1"/>
    <col min="8206" max="8206" width="3.08984375" style="47" customWidth="1"/>
    <col min="8207" max="8207" width="12.90625" style="47" customWidth="1"/>
    <col min="8208" max="8208" width="2.90625" style="47" customWidth="1"/>
    <col min="8209" max="8209" width="77.453125" style="47" customWidth="1"/>
    <col min="8210" max="8454" width="11.36328125" style="47"/>
    <col min="8455" max="8455" width="16.90625" style="47" customWidth="1"/>
    <col min="8456" max="8456" width="11.08984375" style="47" customWidth="1"/>
    <col min="8457" max="8457" width="3.90625" style="47" bestFit="1" customWidth="1"/>
    <col min="8458" max="8458" width="11.08984375" style="47" customWidth="1"/>
    <col min="8459" max="8459" width="6" style="47" customWidth="1"/>
    <col min="8460" max="8460" width="5.08984375" style="47" customWidth="1"/>
    <col min="8461" max="8461" width="5.90625" style="47" customWidth="1"/>
    <col min="8462" max="8462" width="3.08984375" style="47" customWidth="1"/>
    <col min="8463" max="8463" width="12.90625" style="47" customWidth="1"/>
    <col min="8464" max="8464" width="2.90625" style="47" customWidth="1"/>
    <col min="8465" max="8465" width="77.453125" style="47" customWidth="1"/>
    <col min="8466" max="8710" width="11.36328125" style="47"/>
    <col min="8711" max="8711" width="16.90625" style="47" customWidth="1"/>
    <col min="8712" max="8712" width="11.08984375" style="47" customWidth="1"/>
    <col min="8713" max="8713" width="3.90625" style="47" bestFit="1" customWidth="1"/>
    <col min="8714" max="8714" width="11.08984375" style="47" customWidth="1"/>
    <col min="8715" max="8715" width="6" style="47" customWidth="1"/>
    <col min="8716" max="8716" width="5.08984375" style="47" customWidth="1"/>
    <col min="8717" max="8717" width="5.90625" style="47" customWidth="1"/>
    <col min="8718" max="8718" width="3.08984375" style="47" customWidth="1"/>
    <col min="8719" max="8719" width="12.90625" style="47" customWidth="1"/>
    <col min="8720" max="8720" width="2.90625" style="47" customWidth="1"/>
    <col min="8721" max="8721" width="77.453125" style="47" customWidth="1"/>
    <col min="8722" max="8966" width="11.36328125" style="47"/>
    <col min="8967" max="8967" width="16.90625" style="47" customWidth="1"/>
    <col min="8968" max="8968" width="11.08984375" style="47" customWidth="1"/>
    <col min="8969" max="8969" width="3.90625" style="47" bestFit="1" customWidth="1"/>
    <col min="8970" max="8970" width="11.08984375" style="47" customWidth="1"/>
    <col min="8971" max="8971" width="6" style="47" customWidth="1"/>
    <col min="8972" max="8972" width="5.08984375" style="47" customWidth="1"/>
    <col min="8973" max="8973" width="5.90625" style="47" customWidth="1"/>
    <col min="8974" max="8974" width="3.08984375" style="47" customWidth="1"/>
    <col min="8975" max="8975" width="12.90625" style="47" customWidth="1"/>
    <col min="8976" max="8976" width="2.90625" style="47" customWidth="1"/>
    <col min="8977" max="8977" width="77.453125" style="47" customWidth="1"/>
    <col min="8978" max="9222" width="11.36328125" style="47"/>
    <col min="9223" max="9223" width="16.90625" style="47" customWidth="1"/>
    <col min="9224" max="9224" width="11.08984375" style="47" customWidth="1"/>
    <col min="9225" max="9225" width="3.90625" style="47" bestFit="1" customWidth="1"/>
    <col min="9226" max="9226" width="11.08984375" style="47" customWidth="1"/>
    <col min="9227" max="9227" width="6" style="47" customWidth="1"/>
    <col min="9228" max="9228" width="5.08984375" style="47" customWidth="1"/>
    <col min="9229" max="9229" width="5.90625" style="47" customWidth="1"/>
    <col min="9230" max="9230" width="3.08984375" style="47" customWidth="1"/>
    <col min="9231" max="9231" width="12.90625" style="47" customWidth="1"/>
    <col min="9232" max="9232" width="2.90625" style="47" customWidth="1"/>
    <col min="9233" max="9233" width="77.453125" style="47" customWidth="1"/>
    <col min="9234" max="9478" width="11.36328125" style="47"/>
    <col min="9479" max="9479" width="16.90625" style="47" customWidth="1"/>
    <col min="9480" max="9480" width="11.08984375" style="47" customWidth="1"/>
    <col min="9481" max="9481" width="3.90625" style="47" bestFit="1" customWidth="1"/>
    <col min="9482" max="9482" width="11.08984375" style="47" customWidth="1"/>
    <col min="9483" max="9483" width="6" style="47" customWidth="1"/>
    <col min="9484" max="9484" width="5.08984375" style="47" customWidth="1"/>
    <col min="9485" max="9485" width="5.90625" style="47" customWidth="1"/>
    <col min="9486" max="9486" width="3.08984375" style="47" customWidth="1"/>
    <col min="9487" max="9487" width="12.90625" style="47" customWidth="1"/>
    <col min="9488" max="9488" width="2.90625" style="47" customWidth="1"/>
    <col min="9489" max="9489" width="77.453125" style="47" customWidth="1"/>
    <col min="9490" max="9734" width="11.36328125" style="47"/>
    <col min="9735" max="9735" width="16.90625" style="47" customWidth="1"/>
    <col min="9736" max="9736" width="11.08984375" style="47" customWidth="1"/>
    <col min="9737" max="9737" width="3.90625" style="47" bestFit="1" customWidth="1"/>
    <col min="9738" max="9738" width="11.08984375" style="47" customWidth="1"/>
    <col min="9739" max="9739" width="6" style="47" customWidth="1"/>
    <col min="9740" max="9740" width="5.08984375" style="47" customWidth="1"/>
    <col min="9741" max="9741" width="5.90625" style="47" customWidth="1"/>
    <col min="9742" max="9742" width="3.08984375" style="47" customWidth="1"/>
    <col min="9743" max="9743" width="12.90625" style="47" customWidth="1"/>
    <col min="9744" max="9744" width="2.90625" style="47" customWidth="1"/>
    <col min="9745" max="9745" width="77.453125" style="47" customWidth="1"/>
    <col min="9746" max="9990" width="11.36328125" style="47"/>
    <col min="9991" max="9991" width="16.90625" style="47" customWidth="1"/>
    <col min="9992" max="9992" width="11.08984375" style="47" customWidth="1"/>
    <col min="9993" max="9993" width="3.90625" style="47" bestFit="1" customWidth="1"/>
    <col min="9994" max="9994" width="11.08984375" style="47" customWidth="1"/>
    <col min="9995" max="9995" width="6" style="47" customWidth="1"/>
    <col min="9996" max="9996" width="5.08984375" style="47" customWidth="1"/>
    <col min="9997" max="9997" width="5.90625" style="47" customWidth="1"/>
    <col min="9998" max="9998" width="3.08984375" style="47" customWidth="1"/>
    <col min="9999" max="9999" width="12.90625" style="47" customWidth="1"/>
    <col min="10000" max="10000" width="2.90625" style="47" customWidth="1"/>
    <col min="10001" max="10001" width="77.453125" style="47" customWidth="1"/>
    <col min="10002" max="10246" width="11.36328125" style="47"/>
    <col min="10247" max="10247" width="16.90625" style="47" customWidth="1"/>
    <col min="10248" max="10248" width="11.08984375" style="47" customWidth="1"/>
    <col min="10249" max="10249" width="3.90625" style="47" bestFit="1" customWidth="1"/>
    <col min="10250" max="10250" width="11.08984375" style="47" customWidth="1"/>
    <col min="10251" max="10251" width="6" style="47" customWidth="1"/>
    <col min="10252" max="10252" width="5.08984375" style="47" customWidth="1"/>
    <col min="10253" max="10253" width="5.90625" style="47" customWidth="1"/>
    <col min="10254" max="10254" width="3.08984375" style="47" customWidth="1"/>
    <col min="10255" max="10255" width="12.90625" style="47" customWidth="1"/>
    <col min="10256" max="10256" width="2.90625" style="47" customWidth="1"/>
    <col min="10257" max="10257" width="77.453125" style="47" customWidth="1"/>
    <col min="10258" max="10502" width="11.36328125" style="47"/>
    <col min="10503" max="10503" width="16.90625" style="47" customWidth="1"/>
    <col min="10504" max="10504" width="11.08984375" style="47" customWidth="1"/>
    <col min="10505" max="10505" width="3.90625" style="47" bestFit="1" customWidth="1"/>
    <col min="10506" max="10506" width="11.08984375" style="47" customWidth="1"/>
    <col min="10507" max="10507" width="6" style="47" customWidth="1"/>
    <col min="10508" max="10508" width="5.08984375" style="47" customWidth="1"/>
    <col min="10509" max="10509" width="5.90625" style="47" customWidth="1"/>
    <col min="10510" max="10510" width="3.08984375" style="47" customWidth="1"/>
    <col min="10511" max="10511" width="12.90625" style="47" customWidth="1"/>
    <col min="10512" max="10512" width="2.90625" style="47" customWidth="1"/>
    <col min="10513" max="10513" width="77.453125" style="47" customWidth="1"/>
    <col min="10514" max="10758" width="11.36328125" style="47"/>
    <col min="10759" max="10759" width="16.90625" style="47" customWidth="1"/>
    <col min="10760" max="10760" width="11.08984375" style="47" customWidth="1"/>
    <col min="10761" max="10761" width="3.90625" style="47" bestFit="1" customWidth="1"/>
    <col min="10762" max="10762" width="11.08984375" style="47" customWidth="1"/>
    <col min="10763" max="10763" width="6" style="47" customWidth="1"/>
    <col min="10764" max="10764" width="5.08984375" style="47" customWidth="1"/>
    <col min="10765" max="10765" width="5.90625" style="47" customWidth="1"/>
    <col min="10766" max="10766" width="3.08984375" style="47" customWidth="1"/>
    <col min="10767" max="10767" width="12.90625" style="47" customWidth="1"/>
    <col min="10768" max="10768" width="2.90625" style="47" customWidth="1"/>
    <col min="10769" max="10769" width="77.453125" style="47" customWidth="1"/>
    <col min="10770" max="11014" width="11.36328125" style="47"/>
    <col min="11015" max="11015" width="16.90625" style="47" customWidth="1"/>
    <col min="11016" max="11016" width="11.08984375" style="47" customWidth="1"/>
    <col min="11017" max="11017" width="3.90625" style="47" bestFit="1" customWidth="1"/>
    <col min="11018" max="11018" width="11.08984375" style="47" customWidth="1"/>
    <col min="11019" max="11019" width="6" style="47" customWidth="1"/>
    <col min="11020" max="11020" width="5.08984375" style="47" customWidth="1"/>
    <col min="11021" max="11021" width="5.90625" style="47" customWidth="1"/>
    <col min="11022" max="11022" width="3.08984375" style="47" customWidth="1"/>
    <col min="11023" max="11023" width="12.90625" style="47" customWidth="1"/>
    <col min="11024" max="11024" width="2.90625" style="47" customWidth="1"/>
    <col min="11025" max="11025" width="77.453125" style="47" customWidth="1"/>
    <col min="11026" max="11270" width="11.36328125" style="47"/>
    <col min="11271" max="11271" width="16.90625" style="47" customWidth="1"/>
    <col min="11272" max="11272" width="11.08984375" style="47" customWidth="1"/>
    <col min="11273" max="11273" width="3.90625" style="47" bestFit="1" customWidth="1"/>
    <col min="11274" max="11274" width="11.08984375" style="47" customWidth="1"/>
    <col min="11275" max="11275" width="6" style="47" customWidth="1"/>
    <col min="11276" max="11276" width="5.08984375" style="47" customWidth="1"/>
    <col min="11277" max="11277" width="5.90625" style="47" customWidth="1"/>
    <col min="11278" max="11278" width="3.08984375" style="47" customWidth="1"/>
    <col min="11279" max="11279" width="12.90625" style="47" customWidth="1"/>
    <col min="11280" max="11280" width="2.90625" style="47" customWidth="1"/>
    <col min="11281" max="11281" width="77.453125" style="47" customWidth="1"/>
    <col min="11282" max="11526" width="11.36328125" style="47"/>
    <col min="11527" max="11527" width="16.90625" style="47" customWidth="1"/>
    <col min="11528" max="11528" width="11.08984375" style="47" customWidth="1"/>
    <col min="11529" max="11529" width="3.90625" style="47" bestFit="1" customWidth="1"/>
    <col min="11530" max="11530" width="11.08984375" style="47" customWidth="1"/>
    <col min="11531" max="11531" width="6" style="47" customWidth="1"/>
    <col min="11532" max="11532" width="5.08984375" style="47" customWidth="1"/>
    <col min="11533" max="11533" width="5.90625" style="47" customWidth="1"/>
    <col min="11534" max="11534" width="3.08984375" style="47" customWidth="1"/>
    <col min="11535" max="11535" width="12.90625" style="47" customWidth="1"/>
    <col min="11536" max="11536" width="2.90625" style="47" customWidth="1"/>
    <col min="11537" max="11537" width="77.453125" style="47" customWidth="1"/>
    <col min="11538" max="11782" width="11.36328125" style="47"/>
    <col min="11783" max="11783" width="16.90625" style="47" customWidth="1"/>
    <col min="11784" max="11784" width="11.08984375" style="47" customWidth="1"/>
    <col min="11785" max="11785" width="3.90625" style="47" bestFit="1" customWidth="1"/>
    <col min="11786" max="11786" width="11.08984375" style="47" customWidth="1"/>
    <col min="11787" max="11787" width="6" style="47" customWidth="1"/>
    <col min="11788" max="11788" width="5.08984375" style="47" customWidth="1"/>
    <col min="11789" max="11789" width="5.90625" style="47" customWidth="1"/>
    <col min="11790" max="11790" width="3.08984375" style="47" customWidth="1"/>
    <col min="11791" max="11791" width="12.90625" style="47" customWidth="1"/>
    <col min="11792" max="11792" width="2.90625" style="47" customWidth="1"/>
    <col min="11793" max="11793" width="77.453125" style="47" customWidth="1"/>
    <col min="11794" max="12038" width="11.36328125" style="47"/>
    <col min="12039" max="12039" width="16.90625" style="47" customWidth="1"/>
    <col min="12040" max="12040" width="11.08984375" style="47" customWidth="1"/>
    <col min="12041" max="12041" width="3.90625" style="47" bestFit="1" customWidth="1"/>
    <col min="12042" max="12042" width="11.08984375" style="47" customWidth="1"/>
    <col min="12043" max="12043" width="6" style="47" customWidth="1"/>
    <col min="12044" max="12044" width="5.08984375" style="47" customWidth="1"/>
    <col min="12045" max="12045" width="5.90625" style="47" customWidth="1"/>
    <col min="12046" max="12046" width="3.08984375" style="47" customWidth="1"/>
    <col min="12047" max="12047" width="12.90625" style="47" customWidth="1"/>
    <col min="12048" max="12048" width="2.90625" style="47" customWidth="1"/>
    <col min="12049" max="12049" width="77.453125" style="47" customWidth="1"/>
    <col min="12050" max="12294" width="11.36328125" style="47"/>
    <col min="12295" max="12295" width="16.90625" style="47" customWidth="1"/>
    <col min="12296" max="12296" width="11.08984375" style="47" customWidth="1"/>
    <col min="12297" max="12297" width="3.90625" style="47" bestFit="1" customWidth="1"/>
    <col min="12298" max="12298" width="11.08984375" style="47" customWidth="1"/>
    <col min="12299" max="12299" width="6" style="47" customWidth="1"/>
    <col min="12300" max="12300" width="5.08984375" style="47" customWidth="1"/>
    <col min="12301" max="12301" width="5.90625" style="47" customWidth="1"/>
    <col min="12302" max="12302" width="3.08984375" style="47" customWidth="1"/>
    <col min="12303" max="12303" width="12.90625" style="47" customWidth="1"/>
    <col min="12304" max="12304" width="2.90625" style="47" customWidth="1"/>
    <col min="12305" max="12305" width="77.453125" style="47" customWidth="1"/>
    <col min="12306" max="12550" width="11.36328125" style="47"/>
    <col min="12551" max="12551" width="16.90625" style="47" customWidth="1"/>
    <col min="12552" max="12552" width="11.08984375" style="47" customWidth="1"/>
    <col min="12553" max="12553" width="3.90625" style="47" bestFit="1" customWidth="1"/>
    <col min="12554" max="12554" width="11.08984375" style="47" customWidth="1"/>
    <col min="12555" max="12555" width="6" style="47" customWidth="1"/>
    <col min="12556" max="12556" width="5.08984375" style="47" customWidth="1"/>
    <col min="12557" max="12557" width="5.90625" style="47" customWidth="1"/>
    <col min="12558" max="12558" width="3.08984375" style="47" customWidth="1"/>
    <col min="12559" max="12559" width="12.90625" style="47" customWidth="1"/>
    <col min="12560" max="12560" width="2.90625" style="47" customWidth="1"/>
    <col min="12561" max="12561" width="77.453125" style="47" customWidth="1"/>
    <col min="12562" max="12806" width="11.36328125" style="47"/>
    <col min="12807" max="12807" width="16.90625" style="47" customWidth="1"/>
    <col min="12808" max="12808" width="11.08984375" style="47" customWidth="1"/>
    <col min="12809" max="12809" width="3.90625" style="47" bestFit="1" customWidth="1"/>
    <col min="12810" max="12810" width="11.08984375" style="47" customWidth="1"/>
    <col min="12811" max="12811" width="6" style="47" customWidth="1"/>
    <col min="12812" max="12812" width="5.08984375" style="47" customWidth="1"/>
    <col min="12813" max="12813" width="5.90625" style="47" customWidth="1"/>
    <col min="12814" max="12814" width="3.08984375" style="47" customWidth="1"/>
    <col min="12815" max="12815" width="12.90625" style="47" customWidth="1"/>
    <col min="12816" max="12816" width="2.90625" style="47" customWidth="1"/>
    <col min="12817" max="12817" width="77.453125" style="47" customWidth="1"/>
    <col min="12818" max="13062" width="11.36328125" style="47"/>
    <col min="13063" max="13063" width="16.90625" style="47" customWidth="1"/>
    <col min="13064" max="13064" width="11.08984375" style="47" customWidth="1"/>
    <col min="13065" max="13065" width="3.90625" style="47" bestFit="1" customWidth="1"/>
    <col min="13066" max="13066" width="11.08984375" style="47" customWidth="1"/>
    <col min="13067" max="13067" width="6" style="47" customWidth="1"/>
    <col min="13068" max="13068" width="5.08984375" style="47" customWidth="1"/>
    <col min="13069" max="13069" width="5.90625" style="47" customWidth="1"/>
    <col min="13070" max="13070" width="3.08984375" style="47" customWidth="1"/>
    <col min="13071" max="13071" width="12.90625" style="47" customWidth="1"/>
    <col min="13072" max="13072" width="2.90625" style="47" customWidth="1"/>
    <col min="13073" max="13073" width="77.453125" style="47" customWidth="1"/>
    <col min="13074" max="13318" width="11.36328125" style="47"/>
    <col min="13319" max="13319" width="16.90625" style="47" customWidth="1"/>
    <col min="13320" max="13320" width="11.08984375" style="47" customWidth="1"/>
    <col min="13321" max="13321" width="3.90625" style="47" bestFit="1" customWidth="1"/>
    <col min="13322" max="13322" width="11.08984375" style="47" customWidth="1"/>
    <col min="13323" max="13323" width="6" style="47" customWidth="1"/>
    <col min="13324" max="13324" width="5.08984375" style="47" customWidth="1"/>
    <col min="13325" max="13325" width="5.90625" style="47" customWidth="1"/>
    <col min="13326" max="13326" width="3.08984375" style="47" customWidth="1"/>
    <col min="13327" max="13327" width="12.90625" style="47" customWidth="1"/>
    <col min="13328" max="13328" width="2.90625" style="47" customWidth="1"/>
    <col min="13329" max="13329" width="77.453125" style="47" customWidth="1"/>
    <col min="13330" max="13574" width="11.36328125" style="47"/>
    <col min="13575" max="13575" width="16.90625" style="47" customWidth="1"/>
    <col min="13576" max="13576" width="11.08984375" style="47" customWidth="1"/>
    <col min="13577" max="13577" width="3.90625" style="47" bestFit="1" customWidth="1"/>
    <col min="13578" max="13578" width="11.08984375" style="47" customWidth="1"/>
    <col min="13579" max="13579" width="6" style="47" customWidth="1"/>
    <col min="13580" max="13580" width="5.08984375" style="47" customWidth="1"/>
    <col min="13581" max="13581" width="5.90625" style="47" customWidth="1"/>
    <col min="13582" max="13582" width="3.08984375" style="47" customWidth="1"/>
    <col min="13583" max="13583" width="12.90625" style="47" customWidth="1"/>
    <col min="13584" max="13584" width="2.90625" style="47" customWidth="1"/>
    <col min="13585" max="13585" width="77.453125" style="47" customWidth="1"/>
    <col min="13586" max="13830" width="11.36328125" style="47"/>
    <col min="13831" max="13831" width="16.90625" style="47" customWidth="1"/>
    <col min="13832" max="13832" width="11.08984375" style="47" customWidth="1"/>
    <col min="13833" max="13833" width="3.90625" style="47" bestFit="1" customWidth="1"/>
    <col min="13834" max="13834" width="11.08984375" style="47" customWidth="1"/>
    <col min="13835" max="13835" width="6" style="47" customWidth="1"/>
    <col min="13836" max="13836" width="5.08984375" style="47" customWidth="1"/>
    <col min="13837" max="13837" width="5.90625" style="47" customWidth="1"/>
    <col min="13838" max="13838" width="3.08984375" style="47" customWidth="1"/>
    <col min="13839" max="13839" width="12.90625" style="47" customWidth="1"/>
    <col min="13840" max="13840" width="2.90625" style="47" customWidth="1"/>
    <col min="13841" max="13841" width="77.453125" style="47" customWidth="1"/>
    <col min="13842" max="14086" width="11.36328125" style="47"/>
    <col min="14087" max="14087" width="16.90625" style="47" customWidth="1"/>
    <col min="14088" max="14088" width="11.08984375" style="47" customWidth="1"/>
    <col min="14089" max="14089" width="3.90625" style="47" bestFit="1" customWidth="1"/>
    <col min="14090" max="14090" width="11.08984375" style="47" customWidth="1"/>
    <col min="14091" max="14091" width="6" style="47" customWidth="1"/>
    <col min="14092" max="14092" width="5.08984375" style="47" customWidth="1"/>
    <col min="14093" max="14093" width="5.90625" style="47" customWidth="1"/>
    <col min="14094" max="14094" width="3.08984375" style="47" customWidth="1"/>
    <col min="14095" max="14095" width="12.90625" style="47" customWidth="1"/>
    <col min="14096" max="14096" width="2.90625" style="47" customWidth="1"/>
    <col min="14097" max="14097" width="77.453125" style="47" customWidth="1"/>
    <col min="14098" max="14342" width="11.36328125" style="47"/>
    <col min="14343" max="14343" width="16.90625" style="47" customWidth="1"/>
    <col min="14344" max="14344" width="11.08984375" style="47" customWidth="1"/>
    <col min="14345" max="14345" width="3.90625" style="47" bestFit="1" customWidth="1"/>
    <col min="14346" max="14346" width="11.08984375" style="47" customWidth="1"/>
    <col min="14347" max="14347" width="6" style="47" customWidth="1"/>
    <col min="14348" max="14348" width="5.08984375" style="47" customWidth="1"/>
    <col min="14349" max="14349" width="5.90625" style="47" customWidth="1"/>
    <col min="14350" max="14350" width="3.08984375" style="47" customWidth="1"/>
    <col min="14351" max="14351" width="12.90625" style="47" customWidth="1"/>
    <col min="14352" max="14352" width="2.90625" style="47" customWidth="1"/>
    <col min="14353" max="14353" width="77.453125" style="47" customWidth="1"/>
    <col min="14354" max="14598" width="11.36328125" style="47"/>
    <col min="14599" max="14599" width="16.90625" style="47" customWidth="1"/>
    <col min="14600" max="14600" width="11.08984375" style="47" customWidth="1"/>
    <col min="14601" max="14601" width="3.90625" style="47" bestFit="1" customWidth="1"/>
    <col min="14602" max="14602" width="11.08984375" style="47" customWidth="1"/>
    <col min="14603" max="14603" width="6" style="47" customWidth="1"/>
    <col min="14604" max="14604" width="5.08984375" style="47" customWidth="1"/>
    <col min="14605" max="14605" width="5.90625" style="47" customWidth="1"/>
    <col min="14606" max="14606" width="3.08984375" style="47" customWidth="1"/>
    <col min="14607" max="14607" width="12.90625" style="47" customWidth="1"/>
    <col min="14608" max="14608" width="2.90625" style="47" customWidth="1"/>
    <col min="14609" max="14609" width="77.453125" style="47" customWidth="1"/>
    <col min="14610" max="14854" width="11.36328125" style="47"/>
    <col min="14855" max="14855" width="16.90625" style="47" customWidth="1"/>
    <col min="14856" max="14856" width="11.08984375" style="47" customWidth="1"/>
    <col min="14857" max="14857" width="3.90625" style="47" bestFit="1" customWidth="1"/>
    <col min="14858" max="14858" width="11.08984375" style="47" customWidth="1"/>
    <col min="14859" max="14859" width="6" style="47" customWidth="1"/>
    <col min="14860" max="14860" width="5.08984375" style="47" customWidth="1"/>
    <col min="14861" max="14861" width="5.90625" style="47" customWidth="1"/>
    <col min="14862" max="14862" width="3.08984375" style="47" customWidth="1"/>
    <col min="14863" max="14863" width="12.90625" style="47" customWidth="1"/>
    <col min="14864" max="14864" width="2.90625" style="47" customWidth="1"/>
    <col min="14865" max="14865" width="77.453125" style="47" customWidth="1"/>
    <col min="14866" max="15110" width="11.36328125" style="47"/>
    <col min="15111" max="15111" width="16.90625" style="47" customWidth="1"/>
    <col min="15112" max="15112" width="11.08984375" style="47" customWidth="1"/>
    <col min="15113" max="15113" width="3.90625" style="47" bestFit="1" customWidth="1"/>
    <col min="15114" max="15114" width="11.08984375" style="47" customWidth="1"/>
    <col min="15115" max="15115" width="6" style="47" customWidth="1"/>
    <col min="15116" max="15116" width="5.08984375" style="47" customWidth="1"/>
    <col min="15117" max="15117" width="5.90625" style="47" customWidth="1"/>
    <col min="15118" max="15118" width="3.08984375" style="47" customWidth="1"/>
    <col min="15119" max="15119" width="12.90625" style="47" customWidth="1"/>
    <col min="15120" max="15120" width="2.90625" style="47" customWidth="1"/>
    <col min="15121" max="15121" width="77.453125" style="47" customWidth="1"/>
    <col min="15122" max="15366" width="11.36328125" style="47"/>
    <col min="15367" max="15367" width="16.90625" style="47" customWidth="1"/>
    <col min="15368" max="15368" width="11.08984375" style="47" customWidth="1"/>
    <col min="15369" max="15369" width="3.90625" style="47" bestFit="1" customWidth="1"/>
    <col min="15370" max="15370" width="11.08984375" style="47" customWidth="1"/>
    <col min="15371" max="15371" width="6" style="47" customWidth="1"/>
    <col min="15372" max="15372" width="5.08984375" style="47" customWidth="1"/>
    <col min="15373" max="15373" width="5.90625" style="47" customWidth="1"/>
    <col min="15374" max="15374" width="3.08984375" style="47" customWidth="1"/>
    <col min="15375" max="15375" width="12.90625" style="47" customWidth="1"/>
    <col min="15376" max="15376" width="2.90625" style="47" customWidth="1"/>
    <col min="15377" max="15377" width="77.453125" style="47" customWidth="1"/>
    <col min="15378" max="15622" width="11.36328125" style="47"/>
    <col min="15623" max="15623" width="16.90625" style="47" customWidth="1"/>
    <col min="15624" max="15624" width="11.08984375" style="47" customWidth="1"/>
    <col min="15625" max="15625" width="3.90625" style="47" bestFit="1" customWidth="1"/>
    <col min="15626" max="15626" width="11.08984375" style="47" customWidth="1"/>
    <col min="15627" max="15627" width="6" style="47" customWidth="1"/>
    <col min="15628" max="15628" width="5.08984375" style="47" customWidth="1"/>
    <col min="15629" max="15629" width="5.90625" style="47" customWidth="1"/>
    <col min="15630" max="15630" width="3.08984375" style="47" customWidth="1"/>
    <col min="15631" max="15631" width="12.90625" style="47" customWidth="1"/>
    <col min="15632" max="15632" width="2.90625" style="47" customWidth="1"/>
    <col min="15633" max="15633" width="77.453125" style="47" customWidth="1"/>
    <col min="15634" max="15878" width="11.36328125" style="47"/>
    <col min="15879" max="15879" width="16.90625" style="47" customWidth="1"/>
    <col min="15880" max="15880" width="11.08984375" style="47" customWidth="1"/>
    <col min="15881" max="15881" width="3.90625" style="47" bestFit="1" customWidth="1"/>
    <col min="15882" max="15882" width="11.08984375" style="47" customWidth="1"/>
    <col min="15883" max="15883" width="6" style="47" customWidth="1"/>
    <col min="15884" max="15884" width="5.08984375" style="47" customWidth="1"/>
    <col min="15885" max="15885" width="5.90625" style="47" customWidth="1"/>
    <col min="15886" max="15886" width="3.08984375" style="47" customWidth="1"/>
    <col min="15887" max="15887" width="12.90625" style="47" customWidth="1"/>
    <col min="15888" max="15888" width="2.90625" style="47" customWidth="1"/>
    <col min="15889" max="15889" width="77.453125" style="47" customWidth="1"/>
    <col min="15890" max="16134" width="11.36328125" style="47"/>
    <col min="16135" max="16135" width="16.90625" style="47" customWidth="1"/>
    <col min="16136" max="16136" width="11.08984375" style="47" customWidth="1"/>
    <col min="16137" max="16137" width="3.90625" style="47" bestFit="1" customWidth="1"/>
    <col min="16138" max="16138" width="11.08984375" style="47" customWidth="1"/>
    <col min="16139" max="16139" width="6" style="47" customWidth="1"/>
    <col min="16140" max="16140" width="5.08984375" style="47" customWidth="1"/>
    <col min="16141" max="16141" width="5.90625" style="47" customWidth="1"/>
    <col min="16142" max="16142" width="3.08984375" style="47" customWidth="1"/>
    <col min="16143" max="16143" width="12.90625" style="47" customWidth="1"/>
    <col min="16144" max="16144" width="2.90625" style="47" customWidth="1"/>
    <col min="16145" max="16145" width="77.453125" style="47" customWidth="1"/>
    <col min="16146" max="16384" width="11.36328125" style="47"/>
  </cols>
  <sheetData>
    <row r="1" spans="1:42" ht="24.75" customHeight="1">
      <c r="A1" s="216" t="s">
        <v>197</v>
      </c>
      <c r="B1" s="156"/>
      <c r="C1" s="99"/>
      <c r="D1" s="429" t="str">
        <f>"作　業　日　報　兼　直　接　人　件　費　個　別　明　細　表　（"&amp;AJ7&amp;"年"&amp;AJ8&amp;"月支払分）"</f>
        <v>作　業　日　報　兼　直　接　人　件　費　個　別　明　細　表　（2025年11月支払分）</v>
      </c>
      <c r="E1" s="429"/>
      <c r="F1" s="429"/>
      <c r="G1" s="429"/>
      <c r="H1" s="429"/>
      <c r="I1" s="429"/>
      <c r="J1" s="429"/>
      <c r="K1" s="429"/>
      <c r="L1" s="429"/>
      <c r="M1" s="429"/>
      <c r="N1" s="429"/>
      <c r="AD1" s="425" t="s">
        <v>94</v>
      </c>
      <c r="AE1" s="48" t="s">
        <v>44</v>
      </c>
      <c r="AF1" s="49">
        <f>初期条件設定表!$C$10</f>
        <v>0.375</v>
      </c>
      <c r="AG1" s="49">
        <f>初期条件設定表!$C$14</f>
        <v>0.75</v>
      </c>
      <c r="AI1" s="50" t="s">
        <v>12</v>
      </c>
      <c r="AJ1" s="51">
        <f>' 入力用 従事者別直接人件費集計表（後期）'!A17</f>
        <v>2025</v>
      </c>
      <c r="AM1" s="50" t="s">
        <v>43</v>
      </c>
      <c r="AN1" s="52" t="str">
        <f ca="1">RIGHT(CELL("filename",A1),LEN(CELL("filename",A1))-FIND("]",CELL("filename",A1)))</f>
        <v>2025年11月作業分</v>
      </c>
      <c r="AO1" s="217"/>
      <c r="AP1" s="218"/>
    </row>
    <row r="2" spans="1:42" ht="24.75" customHeight="1">
      <c r="C2" s="99"/>
      <c r="D2" s="429"/>
      <c r="E2" s="429"/>
      <c r="F2" s="429"/>
      <c r="G2" s="429"/>
      <c r="H2" s="429"/>
      <c r="I2" s="429"/>
      <c r="J2" s="429"/>
      <c r="K2" s="429"/>
      <c r="L2" s="429"/>
      <c r="M2" s="429"/>
      <c r="N2" s="429"/>
      <c r="AD2" s="425"/>
      <c r="AE2" s="48"/>
      <c r="AF2" s="49">
        <f>初期条件設定表!$C$11</f>
        <v>0</v>
      </c>
      <c r="AG2" s="49">
        <f>初期条件設定表!$E$11</f>
        <v>0</v>
      </c>
      <c r="AI2" s="50" t="s">
        <v>13</v>
      </c>
      <c r="AJ2" s="51">
        <f>' 入力用 従事者別直接人件費集計表（後期）'!D17</f>
        <v>11</v>
      </c>
      <c r="AN2" s="53"/>
    </row>
    <row r="3" spans="1:42" ht="27.75" customHeight="1">
      <c r="A3" s="219" t="s">
        <v>9</v>
      </c>
      <c r="B3" s="426" t="str">
        <f>' 入力用 従事者別直接人件費集計表（後期）'!D5</f>
        <v>○○△△株式会社</v>
      </c>
      <c r="C3" s="426"/>
      <c r="D3" s="426"/>
      <c r="E3" s="220"/>
      <c r="F3" s="220"/>
      <c r="G3" s="220"/>
      <c r="H3" s="220"/>
      <c r="I3" s="220"/>
      <c r="J3" s="220"/>
      <c r="K3" s="220"/>
      <c r="L3" s="220"/>
      <c r="M3" s="220"/>
      <c r="N3" s="220"/>
      <c r="AD3" s="425"/>
      <c r="AE3" s="48" t="s">
        <v>36</v>
      </c>
      <c r="AF3" s="49">
        <f>初期条件設定表!$C$12</f>
        <v>0.5</v>
      </c>
      <c r="AG3" s="49">
        <f>初期条件設定表!$E$12</f>
        <v>0.54166666666666663</v>
      </c>
      <c r="AI3" s="50" t="s">
        <v>58</v>
      </c>
      <c r="AJ3" s="54">
        <f>DATE($AJ$1,AJ2-1,AF6+1)</f>
        <v>45962</v>
      </c>
      <c r="AN3" s="53"/>
    </row>
    <row r="4" spans="1:42" ht="27.75" customHeight="1">
      <c r="A4" s="221" t="s">
        <v>2</v>
      </c>
      <c r="B4" s="427" t="str">
        <f>' 入力用 従事者別直接人件費集計表（後期）'!D6</f>
        <v>公社　太郎</v>
      </c>
      <c r="C4" s="427"/>
      <c r="D4" s="427"/>
      <c r="E4" s="222"/>
      <c r="F4" s="222"/>
      <c r="G4" s="222"/>
      <c r="AD4" s="425"/>
      <c r="AE4" s="48"/>
      <c r="AF4" s="49">
        <f>初期条件設定表!$C$13</f>
        <v>0</v>
      </c>
      <c r="AG4" s="49">
        <f>初期条件設定表!$E$13</f>
        <v>0</v>
      </c>
      <c r="AI4" s="50" t="s">
        <v>79</v>
      </c>
      <c r="AJ4" s="54">
        <f>DATE(AJ1,AJ2,AF5)</f>
        <v>45991</v>
      </c>
      <c r="AM4" s="50" t="s">
        <v>77</v>
      </c>
      <c r="AN4" s="55">
        <f>LEN(AJ5)</f>
        <v>2</v>
      </c>
    </row>
    <row r="5" spans="1:42" ht="27.75" customHeight="1">
      <c r="A5" s="224" t="s">
        <v>8</v>
      </c>
      <c r="B5" s="428">
        <f>IF(' 入力用 従事者別直接人件費集計表（後期）'!Y8="","",' 入力用 従事者別直接人件費集計表（後期）'!Y8)</f>
        <v>0</v>
      </c>
      <c r="C5" s="428"/>
      <c r="D5" s="428"/>
      <c r="E5" s="222"/>
      <c r="F5" s="222"/>
      <c r="G5" s="222"/>
      <c r="AD5" s="425"/>
      <c r="AE5" s="48" t="s">
        <v>37</v>
      </c>
      <c r="AF5" s="56" t="str">
        <f>IF(初期条件設定表!$C$24="末",TEXT(DATE(AJ1,AJ2+1,1)-1,"d"),初期条件設定表!$C$24)</f>
        <v>30</v>
      </c>
      <c r="AG5" s="47" t="s">
        <v>38</v>
      </c>
      <c r="AI5" s="50" t="s">
        <v>57</v>
      </c>
      <c r="AJ5" s="57" t="str">
        <f>初期条件設定表!Q5</f>
        <v>土日</v>
      </c>
      <c r="AM5" s="50" t="s">
        <v>78</v>
      </c>
      <c r="AN5" s="52" t="str">
        <f>AJ5&amp;"※月火水木金土日"</f>
        <v>土日※月火水木金土日</v>
      </c>
      <c r="AO5" s="217"/>
      <c r="AP5" s="218"/>
    </row>
    <row r="6" spans="1:42" ht="22.5" customHeight="1" thickBot="1">
      <c r="A6" s="225"/>
      <c r="O6" s="58" t="s">
        <v>45</v>
      </c>
      <c r="P6" s="59" t="s">
        <v>47</v>
      </c>
      <c r="Q6" s="58" t="s">
        <v>46</v>
      </c>
      <c r="R6" s="58" t="s">
        <v>48</v>
      </c>
      <c r="S6" s="58" t="s">
        <v>49</v>
      </c>
      <c r="T6" s="58" t="s">
        <v>50</v>
      </c>
      <c r="U6" s="58" t="s">
        <v>60</v>
      </c>
      <c r="V6" s="58" t="s">
        <v>61</v>
      </c>
      <c r="W6" s="58" t="s">
        <v>62</v>
      </c>
      <c r="X6" s="58"/>
      <c r="Y6" s="58"/>
      <c r="Z6" s="58"/>
      <c r="AE6" s="50" t="s">
        <v>95</v>
      </c>
      <c r="AF6" s="56" t="str">
        <f>IF(初期条件設定表!$C$24="末",TEXT(DATE(AJ1,AJ2,1)-1,"d"),初期条件設定表!$C$24)</f>
        <v>31</v>
      </c>
      <c r="AG6" s="47" t="s">
        <v>38</v>
      </c>
      <c r="AH6" s="436" t="s">
        <v>104</v>
      </c>
      <c r="AI6" s="436"/>
      <c r="AJ6" s="226">
        <f>初期条件設定表!$C$15</f>
        <v>0.33333333333333331</v>
      </c>
    </row>
    <row r="7" spans="1:42" s="202" customFormat="1" ht="24" customHeight="1">
      <c r="A7" s="439" t="s">
        <v>7</v>
      </c>
      <c r="B7" s="441" t="s">
        <v>6</v>
      </c>
      <c r="C7" s="441"/>
      <c r="D7" s="441"/>
      <c r="E7" s="397" t="s">
        <v>5</v>
      </c>
      <c r="F7" s="398"/>
      <c r="G7" s="398"/>
      <c r="H7" s="399"/>
      <c r="I7" s="405" t="s">
        <v>103</v>
      </c>
      <c r="J7" s="405" t="s">
        <v>102</v>
      </c>
      <c r="K7" s="397" t="s">
        <v>4</v>
      </c>
      <c r="L7" s="399"/>
      <c r="M7" s="437" t="s">
        <v>113</v>
      </c>
      <c r="N7" s="438"/>
      <c r="O7" s="417" t="s">
        <v>52</v>
      </c>
      <c r="P7" s="414" t="s">
        <v>34</v>
      </c>
      <c r="Q7" s="414" t="s">
        <v>35</v>
      </c>
      <c r="R7" s="414" t="s">
        <v>53</v>
      </c>
      <c r="S7" s="414"/>
      <c r="T7" s="414" t="s">
        <v>51</v>
      </c>
      <c r="U7" s="414"/>
      <c r="V7" s="414" t="s">
        <v>54</v>
      </c>
      <c r="W7" s="410" t="s">
        <v>55</v>
      </c>
      <c r="AI7" s="202" t="s">
        <v>107</v>
      </c>
      <c r="AJ7" s="227">
        <f>IF(初期条件設定表!C26="当月",' 入力用 従事者別直接人件費集計表（後期）'!A17,' 入力用 従事者別直接人件費集計表（後期）'!A18)</f>
        <v>2025</v>
      </c>
    </row>
    <row r="8" spans="1:42" s="202" customFormat="1" ht="24" customHeight="1" thickBot="1">
      <c r="A8" s="440"/>
      <c r="B8" s="442"/>
      <c r="C8" s="442"/>
      <c r="D8" s="442"/>
      <c r="E8" s="400"/>
      <c r="F8" s="401"/>
      <c r="G8" s="401"/>
      <c r="H8" s="402"/>
      <c r="I8" s="406"/>
      <c r="J8" s="406"/>
      <c r="K8" s="403"/>
      <c r="L8" s="404"/>
      <c r="M8" s="228" t="s">
        <v>114</v>
      </c>
      <c r="N8" s="229" t="s">
        <v>139</v>
      </c>
      <c r="O8" s="417"/>
      <c r="P8" s="414"/>
      <c r="Q8" s="414"/>
      <c r="R8" s="414"/>
      <c r="S8" s="414"/>
      <c r="T8" s="414"/>
      <c r="U8" s="414"/>
      <c r="V8" s="414"/>
      <c r="W8" s="410"/>
      <c r="AI8" s="202" t="s">
        <v>106</v>
      </c>
      <c r="AJ8" s="227">
        <f>IF(初期条件設定表!C26="当月",' 入力用 従事者別直接人件費集計表（後期）'!D17,' 入力用 従事者別直接人件費集計表（後期）'!D18)</f>
        <v>11</v>
      </c>
    </row>
    <row r="9" spans="1:42" ht="46.15" customHeight="1">
      <c r="A9" s="230">
        <f>Y9</f>
        <v>45964</v>
      </c>
      <c r="B9" s="84" t="s">
        <v>32</v>
      </c>
      <c r="C9" s="232" t="s">
        <v>3</v>
      </c>
      <c r="D9" s="87" t="s">
        <v>32</v>
      </c>
      <c r="E9" s="73" t="str">
        <f>IFERROR(HOUR(Q9),"")</f>
        <v/>
      </c>
      <c r="F9" s="74" t="s">
        <v>30</v>
      </c>
      <c r="G9" s="75" t="str">
        <f>IFERROR(MINUTE(Q9),"")</f>
        <v/>
      </c>
      <c r="H9" s="120" t="s">
        <v>31</v>
      </c>
      <c r="I9" s="124" t="str">
        <f>T9</f>
        <v/>
      </c>
      <c r="J9" s="341"/>
      <c r="K9" s="76" t="str">
        <f>IFERROR((E9+G9/60)*$B$5,"")</f>
        <v/>
      </c>
      <c r="L9" s="141" t="s">
        <v>0</v>
      </c>
      <c r="M9" s="142"/>
      <c r="N9" s="143"/>
      <c r="O9" s="60" t="str">
        <f t="shared" ref="O9:O35" si="0">IF(OR(DBCS(B9)="：",B9="",DBCS(D9)="：",D9=""),"",$D9-$B9)</f>
        <v/>
      </c>
      <c r="P9" s="60" t="str">
        <f t="shared" ref="P9:P35" si="1">IFERROR(IF(J9="",D9-B9-W9,D9-B9-J9-W9),"")</f>
        <v/>
      </c>
      <c r="Q9" s="61" t="str">
        <f t="shared" ref="Q9:Q35" si="2">IFERROR(MIN(IF(P9&gt;0,FLOOR(P9,"0:30"),""),$AJ$6),"")</f>
        <v/>
      </c>
      <c r="R9" s="62" t="str">
        <f t="shared" ref="R9:R35" si="3">IF(OR(DBCS($B9)="：",$B9="",DBCS($D9)="：",$D9=""),"",MAX(MIN($D9,AF$1)-MAX($B9,TIME(0,0,0)),0))</f>
        <v/>
      </c>
      <c r="S9" s="62" t="str">
        <f t="shared" ref="S9:S35" si="4">IF(OR(DBCS($B9)="：",$B9="",DBCS($D9)="：",$D9=""),"",MAX(MIN($D9,AG$2)-MAX($B9,$AF$2),0))</f>
        <v/>
      </c>
      <c r="T9" s="62" t="str">
        <f t="shared" ref="T9:T35" si="5">IF(OR(DBCS($B9)="：",$B9="",DBCS($D9)="：",$D9=""),"",MAX(MIN($D9,$AG$3)-MAX($B9,$AF$3),0))</f>
        <v/>
      </c>
      <c r="U9" s="62" t="str">
        <f t="shared" ref="U9:U35" si="6">IF(OR(DBCS($B9)="：",$B9="",DBCS($D9)="：",$D9=""),"",MAX(MIN($D9,$AG$4)-MAX($B9,$AF$4),0))</f>
        <v/>
      </c>
      <c r="V9" s="62" t="str">
        <f t="shared" ref="V9:V35" si="7">IF(OR(DBCS($B9)="：",$B9="",DBCS($D9)="：",$D9=""),"",MAX(MIN($D9,TIME(23,59,59))-MAX($B9,$AG$1),0))</f>
        <v/>
      </c>
      <c r="W9" s="62" t="str">
        <f>IF(OR(DBCS($B9)="：",$B9="",DBCS($D9)="：",$D9=""),"",SUM(R9:V9))</f>
        <v/>
      </c>
      <c r="Y9" s="230">
        <f>IF($AJ$3="","",IF(FIND(TEXT($AJ$3,"aaa"),$AN$5)&gt;$AN$4,$AJ$3,IF(FIND(TEXT($AJ$3+1,"aaa"),$AN$5)&gt;$AN$4,$AJ$3+1,IF(FIND(TEXT($AJ$3+2,"aaa"),$AN$5)&gt;$AN$4,$AJ$3+2,IF(FIND(TEXT($AJ$3+3,"aaa"),$AN$5)&gt;$AN$4,$AJ$3+3,"")))))</f>
        <v>45964</v>
      </c>
      <c r="AA9" s="63"/>
    </row>
    <row r="10" spans="1:42" ht="46.15" customHeight="1">
      <c r="A10" s="230">
        <f t="shared" ref="A10:A35" si="8">Y10</f>
        <v>45965</v>
      </c>
      <c r="B10" s="84" t="s">
        <v>32</v>
      </c>
      <c r="C10" s="232" t="s">
        <v>3</v>
      </c>
      <c r="D10" s="87" t="s">
        <v>32</v>
      </c>
      <c r="E10" s="73" t="str">
        <f>IFERROR(HOUR(Q10),"")</f>
        <v/>
      </c>
      <c r="F10" s="74" t="s">
        <v>30</v>
      </c>
      <c r="G10" s="75" t="str">
        <f>IFERROR(MINUTE(Q10),"")</f>
        <v/>
      </c>
      <c r="H10" s="120" t="s">
        <v>31</v>
      </c>
      <c r="I10" s="122" t="str">
        <f t="shared" ref="I10:I35" si="9">T10</f>
        <v/>
      </c>
      <c r="J10" s="125"/>
      <c r="K10" s="76" t="str">
        <f t="shared" ref="K10:K35" si="10">IFERROR((E10+G10/60)*$B$5,"")</f>
        <v/>
      </c>
      <c r="L10" s="141" t="s">
        <v>0</v>
      </c>
      <c r="M10" s="144" t="s">
        <v>176</v>
      </c>
      <c r="N10" s="145"/>
      <c r="O10" s="60" t="str">
        <f t="shared" si="0"/>
        <v/>
      </c>
      <c r="P10" s="60" t="str">
        <f t="shared" si="1"/>
        <v/>
      </c>
      <c r="Q10" s="61" t="str">
        <f t="shared" si="2"/>
        <v/>
      </c>
      <c r="R10" s="62" t="str">
        <f t="shared" si="3"/>
        <v/>
      </c>
      <c r="S10" s="62" t="str">
        <f t="shared" si="4"/>
        <v/>
      </c>
      <c r="T10" s="62" t="str">
        <f t="shared" si="5"/>
        <v/>
      </c>
      <c r="U10" s="62" t="str">
        <f t="shared" si="6"/>
        <v/>
      </c>
      <c r="V10" s="62" t="str">
        <f t="shared" si="7"/>
        <v/>
      </c>
      <c r="W10" s="62" t="str">
        <f t="shared" ref="W10:W33" si="11">IF(OR(DBCS($B10)="：",$B10="",DBCS($D10)="：",$D10=""),"",SUM(R10:V10))</f>
        <v/>
      </c>
      <c r="Y10" s="230">
        <f t="shared" ref="Y10:Y35" si="12">IF($A9="","",IF(AND($A9+1&lt;=$AJ$4,FIND(TEXT($A9+1,"aaa"),$AN$5)&gt;$AN$4),$A9+1,IF(AND($A9+2&lt;=$AJ$4,FIND(TEXT($A9+2,"aaa"),$AN$5)&gt;$AN$4),$A9+2,IF(AND($A9+3&lt;=$AJ$4,FIND(TEXT($A9+3,"aaa"),$AN$5)&gt;$AN$4),$A9+3,IF(AND($A9+4&lt;=$AJ$4,FIND(TEXT($A9+4,"aaa"),$AN$5)&gt;$AN$4),$A9+4,"")))))</f>
        <v>45965</v>
      </c>
      <c r="AA10" s="63"/>
      <c r="AE10" s="236" t="s">
        <v>115</v>
      </c>
      <c r="AF10" s="236" t="s">
        <v>155</v>
      </c>
    </row>
    <row r="11" spans="1:42" ht="46.15" customHeight="1">
      <c r="A11" s="230">
        <f t="shared" si="8"/>
        <v>45966</v>
      </c>
      <c r="B11" s="84" t="s">
        <v>32</v>
      </c>
      <c r="C11" s="232" t="s">
        <v>3</v>
      </c>
      <c r="D11" s="87" t="s">
        <v>32</v>
      </c>
      <c r="E11" s="73" t="str">
        <f>IFERROR(HOUR(Q11),"")</f>
        <v/>
      </c>
      <c r="F11" s="74" t="s">
        <v>30</v>
      </c>
      <c r="G11" s="75" t="str">
        <f>IFERROR(MINUTE(Q11),"")</f>
        <v/>
      </c>
      <c r="H11" s="120" t="s">
        <v>31</v>
      </c>
      <c r="I11" s="122" t="str">
        <f t="shared" si="9"/>
        <v/>
      </c>
      <c r="J11" s="125"/>
      <c r="K11" s="76" t="str">
        <f t="shared" si="10"/>
        <v/>
      </c>
      <c r="L11" s="141" t="s">
        <v>0</v>
      </c>
      <c r="M11" s="144"/>
      <c r="N11" s="145"/>
      <c r="O11" s="60" t="str">
        <f t="shared" si="0"/>
        <v/>
      </c>
      <c r="P11" s="60" t="str">
        <f t="shared" si="1"/>
        <v/>
      </c>
      <c r="Q11" s="61" t="str">
        <f t="shared" si="2"/>
        <v/>
      </c>
      <c r="R11" s="62" t="str">
        <f t="shared" si="3"/>
        <v/>
      </c>
      <c r="S11" s="62" t="str">
        <f t="shared" si="4"/>
        <v/>
      </c>
      <c r="T11" s="62" t="str">
        <f t="shared" si="5"/>
        <v/>
      </c>
      <c r="U11" s="62" t="str">
        <f t="shared" si="6"/>
        <v/>
      </c>
      <c r="V11" s="62" t="str">
        <f t="shared" si="7"/>
        <v/>
      </c>
      <c r="W11" s="62" t="str">
        <f t="shared" si="11"/>
        <v/>
      </c>
      <c r="Y11" s="230">
        <f t="shared" si="12"/>
        <v>45966</v>
      </c>
      <c r="AA11" s="63"/>
      <c r="AE11" s="237" t="str">
        <f>初期条件設定表!U5</f>
        <v>　</v>
      </c>
      <c r="AF11" s="238" t="str">
        <f>初期条件設定表!V5</f>
        <v>　</v>
      </c>
    </row>
    <row r="12" spans="1:42" ht="46.15" customHeight="1">
      <c r="A12" s="230">
        <f t="shared" si="8"/>
        <v>45967</v>
      </c>
      <c r="B12" s="84" t="s">
        <v>32</v>
      </c>
      <c r="C12" s="232" t="s">
        <v>3</v>
      </c>
      <c r="D12" s="87" t="s">
        <v>32</v>
      </c>
      <c r="E12" s="73" t="str">
        <f>IFERROR(HOUR(Q12),"")</f>
        <v/>
      </c>
      <c r="F12" s="74" t="s">
        <v>30</v>
      </c>
      <c r="G12" s="75" t="str">
        <f>IFERROR(MINUTE(Q12),"")</f>
        <v/>
      </c>
      <c r="H12" s="120" t="s">
        <v>31</v>
      </c>
      <c r="I12" s="122" t="str">
        <f t="shared" si="9"/>
        <v/>
      </c>
      <c r="J12" s="125"/>
      <c r="K12" s="76" t="str">
        <f t="shared" si="10"/>
        <v/>
      </c>
      <c r="L12" s="141" t="s">
        <v>0</v>
      </c>
      <c r="M12" s="144"/>
      <c r="N12" s="145"/>
      <c r="O12" s="60" t="str">
        <f t="shared" si="0"/>
        <v/>
      </c>
      <c r="P12" s="60" t="str">
        <f t="shared" si="1"/>
        <v/>
      </c>
      <c r="Q12" s="61" t="str">
        <f t="shared" si="2"/>
        <v/>
      </c>
      <c r="R12" s="62" t="str">
        <f t="shared" si="3"/>
        <v/>
      </c>
      <c r="S12" s="62" t="str">
        <f t="shared" si="4"/>
        <v/>
      </c>
      <c r="T12" s="62" t="str">
        <f t="shared" si="5"/>
        <v/>
      </c>
      <c r="U12" s="62" t="str">
        <f t="shared" si="6"/>
        <v/>
      </c>
      <c r="V12" s="62" t="str">
        <f t="shared" si="7"/>
        <v/>
      </c>
      <c r="W12" s="62" t="str">
        <f t="shared" si="11"/>
        <v/>
      </c>
      <c r="Y12" s="230">
        <f t="shared" si="12"/>
        <v>45967</v>
      </c>
      <c r="AA12" s="63"/>
      <c r="AE12" s="237" t="str">
        <f>初期条件設定表!U6</f>
        <v>設計（除ソフトウェア）</v>
      </c>
      <c r="AF12" s="239" t="str">
        <f>初期条件設定表!V6</f>
        <v>A</v>
      </c>
    </row>
    <row r="13" spans="1:42" ht="46.15" customHeight="1">
      <c r="A13" s="230">
        <f t="shared" si="8"/>
        <v>45968</v>
      </c>
      <c r="B13" s="84" t="s">
        <v>32</v>
      </c>
      <c r="C13" s="232" t="s">
        <v>3</v>
      </c>
      <c r="D13" s="87" t="s">
        <v>32</v>
      </c>
      <c r="E13" s="73" t="str">
        <f>IFERROR(HOUR(Q13),"")</f>
        <v/>
      </c>
      <c r="F13" s="74" t="s">
        <v>30</v>
      </c>
      <c r="G13" s="75" t="str">
        <f>IFERROR(MINUTE(Q13),"")</f>
        <v/>
      </c>
      <c r="H13" s="120" t="s">
        <v>31</v>
      </c>
      <c r="I13" s="122" t="str">
        <f t="shared" si="9"/>
        <v/>
      </c>
      <c r="J13" s="125"/>
      <c r="K13" s="76" t="str">
        <f t="shared" si="10"/>
        <v/>
      </c>
      <c r="L13" s="141" t="s">
        <v>0</v>
      </c>
      <c r="M13" s="144"/>
      <c r="N13" s="145"/>
      <c r="O13" s="60" t="str">
        <f t="shared" si="0"/>
        <v/>
      </c>
      <c r="P13" s="60" t="str">
        <f t="shared" si="1"/>
        <v/>
      </c>
      <c r="Q13" s="61" t="str">
        <f t="shared" si="2"/>
        <v/>
      </c>
      <c r="R13" s="62" t="str">
        <f t="shared" si="3"/>
        <v/>
      </c>
      <c r="S13" s="62" t="str">
        <f t="shared" si="4"/>
        <v/>
      </c>
      <c r="T13" s="62" t="str">
        <f t="shared" si="5"/>
        <v/>
      </c>
      <c r="U13" s="62" t="str">
        <f t="shared" si="6"/>
        <v/>
      </c>
      <c r="V13" s="62" t="str">
        <f t="shared" si="7"/>
        <v/>
      </c>
      <c r="W13" s="62" t="str">
        <f t="shared" si="11"/>
        <v/>
      </c>
      <c r="X13" s="62" t="str">
        <f t="shared" ref="X13:X35" si="13">IF(OR(DBCS($B13)="：",$B13="",DBCS($D13)="：",$D13=""),"",MAX(MIN($D13,$AG$3)-MAX($B13,$AF$3),0))</f>
        <v/>
      </c>
      <c r="Y13" s="230">
        <f t="shared" si="12"/>
        <v>45968</v>
      </c>
      <c r="Z13" s="62" t="str">
        <f t="shared" ref="Z13:Z33" si="14">IF(OR(DBCS($B13)="：",$B13="",DBCS($D13)="：",$D13=""),"",MAX(MIN($D13,TIME(23,59,59))-MAX($B13,$AG$1),0))</f>
        <v/>
      </c>
      <c r="AA13" s="63"/>
      <c r="AE13" s="237" t="str">
        <f>初期条件設定表!U7</f>
        <v>要件定義</v>
      </c>
      <c r="AF13" s="239" t="str">
        <f>初期条件設定表!V7</f>
        <v>B</v>
      </c>
    </row>
    <row r="14" spans="1:42" ht="46.15" customHeight="1">
      <c r="A14" s="230">
        <f t="shared" si="8"/>
        <v>45971</v>
      </c>
      <c r="B14" s="84" t="s">
        <v>32</v>
      </c>
      <c r="C14" s="232" t="s">
        <v>3</v>
      </c>
      <c r="D14" s="87" t="s">
        <v>32</v>
      </c>
      <c r="E14" s="73" t="str">
        <f t="shared" ref="E14:E35" si="15">IFERROR(HOUR(Q14),"")</f>
        <v/>
      </c>
      <c r="F14" s="74" t="s">
        <v>30</v>
      </c>
      <c r="G14" s="75" t="str">
        <f t="shared" ref="G14:G35" si="16">IFERROR(MINUTE(Q14),"")</f>
        <v/>
      </c>
      <c r="H14" s="120" t="s">
        <v>31</v>
      </c>
      <c r="I14" s="122" t="str">
        <f t="shared" si="9"/>
        <v/>
      </c>
      <c r="J14" s="125"/>
      <c r="K14" s="76" t="str">
        <f t="shared" si="10"/>
        <v/>
      </c>
      <c r="L14" s="141" t="s">
        <v>0</v>
      </c>
      <c r="M14" s="144"/>
      <c r="N14" s="145"/>
      <c r="O14" s="60" t="str">
        <f t="shared" si="0"/>
        <v/>
      </c>
      <c r="P14" s="60" t="str">
        <f t="shared" si="1"/>
        <v/>
      </c>
      <c r="Q14" s="61" t="str">
        <f t="shared" si="2"/>
        <v/>
      </c>
      <c r="R14" s="62" t="str">
        <f t="shared" si="3"/>
        <v/>
      </c>
      <c r="S14" s="62" t="str">
        <f t="shared" si="4"/>
        <v/>
      </c>
      <c r="T14" s="62" t="str">
        <f t="shared" si="5"/>
        <v/>
      </c>
      <c r="U14" s="62" t="str">
        <f t="shared" si="6"/>
        <v/>
      </c>
      <c r="V14" s="62" t="str">
        <f t="shared" si="7"/>
        <v/>
      </c>
      <c r="W14" s="62" t="str">
        <f t="shared" si="11"/>
        <v/>
      </c>
      <c r="X14" s="62" t="str">
        <f t="shared" si="13"/>
        <v/>
      </c>
      <c r="Y14" s="230">
        <f t="shared" si="12"/>
        <v>45971</v>
      </c>
      <c r="Z14" s="62" t="str">
        <f t="shared" si="14"/>
        <v/>
      </c>
      <c r="AA14" s="63"/>
      <c r="AE14" s="237" t="str">
        <f>初期条件設定表!U8</f>
        <v>システム要件定義</v>
      </c>
      <c r="AF14" s="239" t="str">
        <f>初期条件設定表!V8</f>
        <v>C</v>
      </c>
    </row>
    <row r="15" spans="1:42" ht="46.15" customHeight="1">
      <c r="A15" s="230">
        <f t="shared" si="8"/>
        <v>45972</v>
      </c>
      <c r="B15" s="84" t="s">
        <v>32</v>
      </c>
      <c r="C15" s="232" t="s">
        <v>3</v>
      </c>
      <c r="D15" s="87" t="s">
        <v>32</v>
      </c>
      <c r="E15" s="73" t="str">
        <f t="shared" si="15"/>
        <v/>
      </c>
      <c r="F15" s="74" t="s">
        <v>30</v>
      </c>
      <c r="G15" s="75" t="str">
        <f t="shared" si="16"/>
        <v/>
      </c>
      <c r="H15" s="120" t="s">
        <v>31</v>
      </c>
      <c r="I15" s="122" t="str">
        <f t="shared" si="9"/>
        <v/>
      </c>
      <c r="J15" s="125"/>
      <c r="K15" s="76" t="str">
        <f t="shared" si="10"/>
        <v/>
      </c>
      <c r="L15" s="141" t="s">
        <v>0</v>
      </c>
      <c r="M15" s="144"/>
      <c r="N15" s="145"/>
      <c r="O15" s="60" t="str">
        <f t="shared" si="0"/>
        <v/>
      </c>
      <c r="P15" s="60" t="str">
        <f t="shared" si="1"/>
        <v/>
      </c>
      <c r="Q15" s="61" t="str">
        <f t="shared" si="2"/>
        <v/>
      </c>
      <c r="R15" s="62" t="str">
        <f t="shared" si="3"/>
        <v/>
      </c>
      <c r="S15" s="62" t="str">
        <f t="shared" si="4"/>
        <v/>
      </c>
      <c r="T15" s="62" t="str">
        <f t="shared" si="5"/>
        <v/>
      </c>
      <c r="U15" s="62" t="str">
        <f t="shared" si="6"/>
        <v/>
      </c>
      <c r="V15" s="62" t="str">
        <f t="shared" si="7"/>
        <v/>
      </c>
      <c r="W15" s="62" t="str">
        <f t="shared" si="11"/>
        <v/>
      </c>
      <c r="X15" s="62" t="str">
        <f t="shared" si="13"/>
        <v/>
      </c>
      <c r="Y15" s="230">
        <f t="shared" si="12"/>
        <v>45972</v>
      </c>
      <c r="Z15" s="62" t="str">
        <f t="shared" si="14"/>
        <v/>
      </c>
      <c r="AA15" s="63"/>
      <c r="AE15" s="237" t="str">
        <f>初期条件設定表!U9</f>
        <v>システム方式設計</v>
      </c>
      <c r="AF15" s="239" t="str">
        <f>初期条件設定表!V9</f>
        <v>D</v>
      </c>
    </row>
    <row r="16" spans="1:42" ht="46.15" customHeight="1">
      <c r="A16" s="230">
        <f t="shared" si="8"/>
        <v>45973</v>
      </c>
      <c r="B16" s="84" t="s">
        <v>32</v>
      </c>
      <c r="C16" s="232" t="s">
        <v>3</v>
      </c>
      <c r="D16" s="87" t="s">
        <v>32</v>
      </c>
      <c r="E16" s="73" t="str">
        <f t="shared" si="15"/>
        <v/>
      </c>
      <c r="F16" s="74" t="s">
        <v>30</v>
      </c>
      <c r="G16" s="75" t="str">
        <f t="shared" si="16"/>
        <v/>
      </c>
      <c r="H16" s="120" t="s">
        <v>31</v>
      </c>
      <c r="I16" s="122" t="str">
        <f t="shared" si="9"/>
        <v/>
      </c>
      <c r="J16" s="125"/>
      <c r="K16" s="76" t="str">
        <f t="shared" si="10"/>
        <v/>
      </c>
      <c r="L16" s="141" t="s">
        <v>0</v>
      </c>
      <c r="M16" s="144"/>
      <c r="N16" s="145"/>
      <c r="O16" s="60" t="str">
        <f t="shared" si="0"/>
        <v/>
      </c>
      <c r="P16" s="60" t="str">
        <f t="shared" si="1"/>
        <v/>
      </c>
      <c r="Q16" s="61" t="str">
        <f t="shared" si="2"/>
        <v/>
      </c>
      <c r="R16" s="62" t="str">
        <f t="shared" si="3"/>
        <v/>
      </c>
      <c r="S16" s="62" t="str">
        <f t="shared" si="4"/>
        <v/>
      </c>
      <c r="T16" s="62" t="str">
        <f t="shared" si="5"/>
        <v/>
      </c>
      <c r="U16" s="62" t="str">
        <f t="shared" si="6"/>
        <v/>
      </c>
      <c r="V16" s="62" t="str">
        <f t="shared" si="7"/>
        <v/>
      </c>
      <c r="W16" s="62" t="str">
        <f t="shared" si="11"/>
        <v/>
      </c>
      <c r="X16" s="62" t="str">
        <f t="shared" si="13"/>
        <v/>
      </c>
      <c r="Y16" s="230">
        <f t="shared" si="12"/>
        <v>45973</v>
      </c>
      <c r="Z16" s="62" t="str">
        <f t="shared" si="14"/>
        <v/>
      </c>
      <c r="AA16" s="63"/>
      <c r="AE16" s="237" t="str">
        <f>初期条件設定表!U10</f>
        <v>ソフトウエア設計</v>
      </c>
      <c r="AF16" s="239" t="str">
        <f>初期条件設定表!V10</f>
        <v>E</v>
      </c>
    </row>
    <row r="17" spans="1:32" ht="46.15" customHeight="1">
      <c r="A17" s="230">
        <f t="shared" si="8"/>
        <v>45974</v>
      </c>
      <c r="B17" s="84" t="s">
        <v>32</v>
      </c>
      <c r="C17" s="232" t="s">
        <v>3</v>
      </c>
      <c r="D17" s="87" t="s">
        <v>32</v>
      </c>
      <c r="E17" s="73" t="str">
        <f t="shared" si="15"/>
        <v/>
      </c>
      <c r="F17" s="74" t="s">
        <v>30</v>
      </c>
      <c r="G17" s="75" t="str">
        <f t="shared" si="16"/>
        <v/>
      </c>
      <c r="H17" s="120" t="s">
        <v>31</v>
      </c>
      <c r="I17" s="122" t="str">
        <f t="shared" si="9"/>
        <v/>
      </c>
      <c r="J17" s="125"/>
      <c r="K17" s="76" t="str">
        <f t="shared" si="10"/>
        <v/>
      </c>
      <c r="L17" s="141" t="s">
        <v>0</v>
      </c>
      <c r="M17" s="144"/>
      <c r="N17" s="145"/>
      <c r="O17" s="60" t="str">
        <f t="shared" si="0"/>
        <v/>
      </c>
      <c r="P17" s="60" t="str">
        <f t="shared" si="1"/>
        <v/>
      </c>
      <c r="Q17" s="61" t="str">
        <f t="shared" si="2"/>
        <v/>
      </c>
      <c r="R17" s="62" t="str">
        <f t="shared" si="3"/>
        <v/>
      </c>
      <c r="S17" s="62" t="str">
        <f t="shared" si="4"/>
        <v/>
      </c>
      <c r="T17" s="62" t="str">
        <f t="shared" si="5"/>
        <v/>
      </c>
      <c r="U17" s="62" t="str">
        <f t="shared" si="6"/>
        <v/>
      </c>
      <c r="V17" s="62" t="str">
        <f t="shared" si="7"/>
        <v/>
      </c>
      <c r="W17" s="62" t="str">
        <f t="shared" si="11"/>
        <v/>
      </c>
      <c r="X17" s="62" t="str">
        <f t="shared" si="13"/>
        <v/>
      </c>
      <c r="Y17" s="230">
        <f t="shared" si="12"/>
        <v>45974</v>
      </c>
      <c r="Z17" s="62" t="str">
        <f t="shared" si="14"/>
        <v/>
      </c>
      <c r="AA17" s="63"/>
      <c r="AE17" s="237" t="str">
        <f>初期条件設定表!U11</f>
        <v>プログラミング</v>
      </c>
      <c r="AF17" s="239" t="str">
        <f>初期条件設定表!V11</f>
        <v>F</v>
      </c>
    </row>
    <row r="18" spans="1:32" ht="46.15" customHeight="1">
      <c r="A18" s="230">
        <f t="shared" si="8"/>
        <v>45975</v>
      </c>
      <c r="B18" s="84" t="s">
        <v>32</v>
      </c>
      <c r="C18" s="232" t="s">
        <v>3</v>
      </c>
      <c r="D18" s="87" t="s">
        <v>32</v>
      </c>
      <c r="E18" s="73" t="str">
        <f t="shared" si="15"/>
        <v/>
      </c>
      <c r="F18" s="74" t="s">
        <v>30</v>
      </c>
      <c r="G18" s="75" t="str">
        <f t="shared" si="16"/>
        <v/>
      </c>
      <c r="H18" s="120" t="s">
        <v>31</v>
      </c>
      <c r="I18" s="122" t="str">
        <f t="shared" si="9"/>
        <v/>
      </c>
      <c r="J18" s="125"/>
      <c r="K18" s="76" t="str">
        <f t="shared" si="10"/>
        <v/>
      </c>
      <c r="L18" s="141" t="s">
        <v>0</v>
      </c>
      <c r="M18" s="144"/>
      <c r="N18" s="145"/>
      <c r="O18" s="60" t="str">
        <f t="shared" si="0"/>
        <v/>
      </c>
      <c r="P18" s="60" t="str">
        <f t="shared" si="1"/>
        <v/>
      </c>
      <c r="Q18" s="61" t="str">
        <f t="shared" si="2"/>
        <v/>
      </c>
      <c r="R18" s="62" t="str">
        <f t="shared" si="3"/>
        <v/>
      </c>
      <c r="S18" s="62" t="str">
        <f t="shared" si="4"/>
        <v/>
      </c>
      <c r="T18" s="62" t="str">
        <f t="shared" si="5"/>
        <v/>
      </c>
      <c r="U18" s="62" t="str">
        <f t="shared" si="6"/>
        <v/>
      </c>
      <c r="V18" s="62" t="str">
        <f t="shared" si="7"/>
        <v/>
      </c>
      <c r="W18" s="62" t="str">
        <f t="shared" si="11"/>
        <v/>
      </c>
      <c r="X18" s="62" t="str">
        <f t="shared" si="13"/>
        <v/>
      </c>
      <c r="Y18" s="230">
        <f t="shared" si="12"/>
        <v>45975</v>
      </c>
      <c r="Z18" s="62" t="str">
        <f t="shared" si="14"/>
        <v/>
      </c>
      <c r="AA18" s="63"/>
      <c r="AE18" s="237" t="str">
        <f>初期条件設定表!U12</f>
        <v>ソフトウエアテスト</v>
      </c>
      <c r="AF18" s="239" t="str">
        <f>初期条件設定表!V12</f>
        <v>G</v>
      </c>
    </row>
    <row r="19" spans="1:32" ht="46.15" customHeight="1">
      <c r="A19" s="230">
        <f t="shared" si="8"/>
        <v>45978</v>
      </c>
      <c r="B19" s="84" t="s">
        <v>32</v>
      </c>
      <c r="C19" s="232" t="s">
        <v>3</v>
      </c>
      <c r="D19" s="87" t="s">
        <v>32</v>
      </c>
      <c r="E19" s="73" t="str">
        <f t="shared" si="15"/>
        <v/>
      </c>
      <c r="F19" s="74" t="s">
        <v>30</v>
      </c>
      <c r="G19" s="75" t="str">
        <f t="shared" si="16"/>
        <v/>
      </c>
      <c r="H19" s="120" t="s">
        <v>31</v>
      </c>
      <c r="I19" s="122" t="str">
        <f t="shared" si="9"/>
        <v/>
      </c>
      <c r="J19" s="125"/>
      <c r="K19" s="76" t="str">
        <f t="shared" si="10"/>
        <v/>
      </c>
      <c r="L19" s="141" t="s">
        <v>0</v>
      </c>
      <c r="M19" s="144"/>
      <c r="N19" s="145"/>
      <c r="O19" s="60" t="str">
        <f t="shared" si="0"/>
        <v/>
      </c>
      <c r="P19" s="60" t="str">
        <f t="shared" si="1"/>
        <v/>
      </c>
      <c r="Q19" s="61" t="str">
        <f t="shared" si="2"/>
        <v/>
      </c>
      <c r="R19" s="62" t="str">
        <f t="shared" si="3"/>
        <v/>
      </c>
      <c r="S19" s="62" t="str">
        <f t="shared" si="4"/>
        <v/>
      </c>
      <c r="T19" s="62" t="str">
        <f t="shared" si="5"/>
        <v/>
      </c>
      <c r="U19" s="62" t="str">
        <f t="shared" si="6"/>
        <v/>
      </c>
      <c r="V19" s="62" t="str">
        <f t="shared" si="7"/>
        <v/>
      </c>
      <c r="W19" s="62" t="str">
        <f t="shared" si="11"/>
        <v/>
      </c>
      <c r="X19" s="62" t="str">
        <f t="shared" si="13"/>
        <v/>
      </c>
      <c r="Y19" s="230">
        <f t="shared" si="12"/>
        <v>45978</v>
      </c>
      <c r="Z19" s="62" t="str">
        <f t="shared" si="14"/>
        <v/>
      </c>
      <c r="AA19" s="63"/>
      <c r="AE19" s="237" t="str">
        <f>初期条件設定表!U13</f>
        <v>システム結合</v>
      </c>
      <c r="AF19" s="239" t="str">
        <f>初期条件設定表!V13</f>
        <v>H</v>
      </c>
    </row>
    <row r="20" spans="1:32" ht="46.15" customHeight="1">
      <c r="A20" s="230">
        <f t="shared" si="8"/>
        <v>45979</v>
      </c>
      <c r="B20" s="84" t="s">
        <v>32</v>
      </c>
      <c r="C20" s="232" t="s">
        <v>3</v>
      </c>
      <c r="D20" s="87" t="s">
        <v>32</v>
      </c>
      <c r="E20" s="73" t="str">
        <f t="shared" si="15"/>
        <v/>
      </c>
      <c r="F20" s="74" t="s">
        <v>30</v>
      </c>
      <c r="G20" s="75" t="str">
        <f t="shared" si="16"/>
        <v/>
      </c>
      <c r="H20" s="120" t="s">
        <v>31</v>
      </c>
      <c r="I20" s="122" t="str">
        <f t="shared" si="9"/>
        <v/>
      </c>
      <c r="J20" s="125"/>
      <c r="K20" s="76" t="str">
        <f t="shared" si="10"/>
        <v/>
      </c>
      <c r="L20" s="141" t="s">
        <v>0</v>
      </c>
      <c r="M20" s="144"/>
      <c r="N20" s="145"/>
      <c r="O20" s="60" t="str">
        <f t="shared" si="0"/>
        <v/>
      </c>
      <c r="P20" s="60" t="str">
        <f t="shared" si="1"/>
        <v/>
      </c>
      <c r="Q20" s="61" t="str">
        <f t="shared" si="2"/>
        <v/>
      </c>
      <c r="R20" s="62" t="str">
        <f t="shared" si="3"/>
        <v/>
      </c>
      <c r="S20" s="62" t="str">
        <f t="shared" si="4"/>
        <v/>
      </c>
      <c r="T20" s="62" t="str">
        <f t="shared" si="5"/>
        <v/>
      </c>
      <c r="U20" s="62" t="str">
        <f t="shared" si="6"/>
        <v/>
      </c>
      <c r="V20" s="62" t="str">
        <f t="shared" si="7"/>
        <v/>
      </c>
      <c r="W20" s="62" t="str">
        <f t="shared" si="11"/>
        <v/>
      </c>
      <c r="X20" s="62" t="str">
        <f t="shared" si="13"/>
        <v/>
      </c>
      <c r="Y20" s="230">
        <f t="shared" si="12"/>
        <v>45979</v>
      </c>
      <c r="Z20" s="62" t="str">
        <f t="shared" si="14"/>
        <v/>
      </c>
      <c r="AA20" s="63"/>
      <c r="AE20" s="237" t="str">
        <f>初期条件設定表!U14</f>
        <v>システムテスト</v>
      </c>
      <c r="AF20" s="239" t="str">
        <f>初期条件設定表!V14</f>
        <v>I</v>
      </c>
    </row>
    <row r="21" spans="1:32" ht="46.15" customHeight="1">
      <c r="A21" s="230">
        <f t="shared" si="8"/>
        <v>45980</v>
      </c>
      <c r="B21" s="84" t="s">
        <v>32</v>
      </c>
      <c r="C21" s="232" t="s">
        <v>3</v>
      </c>
      <c r="D21" s="87" t="s">
        <v>32</v>
      </c>
      <c r="E21" s="73" t="str">
        <f t="shared" si="15"/>
        <v/>
      </c>
      <c r="F21" s="74" t="s">
        <v>30</v>
      </c>
      <c r="G21" s="75" t="str">
        <f t="shared" si="16"/>
        <v/>
      </c>
      <c r="H21" s="120" t="s">
        <v>31</v>
      </c>
      <c r="I21" s="122" t="str">
        <f t="shared" si="9"/>
        <v/>
      </c>
      <c r="J21" s="125"/>
      <c r="K21" s="76" t="str">
        <f t="shared" si="10"/>
        <v/>
      </c>
      <c r="L21" s="141" t="s">
        <v>0</v>
      </c>
      <c r="M21" s="144"/>
      <c r="N21" s="145"/>
      <c r="O21" s="60" t="str">
        <f t="shared" si="0"/>
        <v/>
      </c>
      <c r="P21" s="60" t="str">
        <f t="shared" si="1"/>
        <v/>
      </c>
      <c r="Q21" s="61" t="str">
        <f t="shared" si="2"/>
        <v/>
      </c>
      <c r="R21" s="62" t="str">
        <f t="shared" si="3"/>
        <v/>
      </c>
      <c r="S21" s="62" t="str">
        <f t="shared" si="4"/>
        <v/>
      </c>
      <c r="T21" s="62" t="str">
        <f t="shared" si="5"/>
        <v/>
      </c>
      <c r="U21" s="62" t="str">
        <f t="shared" si="6"/>
        <v/>
      </c>
      <c r="V21" s="62" t="str">
        <f t="shared" si="7"/>
        <v/>
      </c>
      <c r="W21" s="62" t="str">
        <f t="shared" si="11"/>
        <v/>
      </c>
      <c r="X21" s="62" t="str">
        <f t="shared" si="13"/>
        <v/>
      </c>
      <c r="Y21" s="230">
        <f t="shared" si="12"/>
        <v>45980</v>
      </c>
      <c r="Z21" s="62" t="str">
        <f t="shared" si="14"/>
        <v/>
      </c>
      <c r="AA21" s="63"/>
      <c r="AE21" s="237" t="str">
        <f>初期条件設定表!U15</f>
        <v>運用テスト</v>
      </c>
      <c r="AF21" s="239" t="str">
        <f>初期条件設定表!V15</f>
        <v>J</v>
      </c>
    </row>
    <row r="22" spans="1:32" ht="46.15" customHeight="1">
      <c r="A22" s="230">
        <f t="shared" si="8"/>
        <v>45981</v>
      </c>
      <c r="B22" s="84" t="s">
        <v>32</v>
      </c>
      <c r="C22" s="232" t="s">
        <v>3</v>
      </c>
      <c r="D22" s="87" t="s">
        <v>32</v>
      </c>
      <c r="E22" s="73" t="str">
        <f t="shared" si="15"/>
        <v/>
      </c>
      <c r="F22" s="74" t="s">
        <v>30</v>
      </c>
      <c r="G22" s="75" t="str">
        <f t="shared" si="16"/>
        <v/>
      </c>
      <c r="H22" s="120" t="s">
        <v>31</v>
      </c>
      <c r="I22" s="122" t="str">
        <f t="shared" si="9"/>
        <v/>
      </c>
      <c r="J22" s="125"/>
      <c r="K22" s="76" t="str">
        <f t="shared" si="10"/>
        <v/>
      </c>
      <c r="L22" s="141" t="s">
        <v>0</v>
      </c>
      <c r="M22" s="144"/>
      <c r="N22" s="145"/>
      <c r="O22" s="60" t="str">
        <f t="shared" si="0"/>
        <v/>
      </c>
      <c r="P22" s="60" t="str">
        <f t="shared" si="1"/>
        <v/>
      </c>
      <c r="Q22" s="61" t="str">
        <f t="shared" si="2"/>
        <v/>
      </c>
      <c r="R22" s="62" t="str">
        <f t="shared" si="3"/>
        <v/>
      </c>
      <c r="S22" s="62" t="str">
        <f t="shared" si="4"/>
        <v/>
      </c>
      <c r="T22" s="62" t="str">
        <f t="shared" si="5"/>
        <v/>
      </c>
      <c r="U22" s="62" t="str">
        <f t="shared" si="6"/>
        <v/>
      </c>
      <c r="V22" s="62" t="str">
        <f t="shared" si="7"/>
        <v/>
      </c>
      <c r="W22" s="62" t="str">
        <f t="shared" si="11"/>
        <v/>
      </c>
      <c r="X22" s="62" t="str">
        <f t="shared" si="13"/>
        <v/>
      </c>
      <c r="Y22" s="230">
        <f t="shared" si="12"/>
        <v>45981</v>
      </c>
      <c r="Z22" s="62" t="str">
        <f t="shared" si="14"/>
        <v/>
      </c>
      <c r="AA22" s="63"/>
      <c r="AE22" s="237" t="str">
        <f>初期条件設定表!U16</f>
        <v xml:space="preserve"> </v>
      </c>
      <c r="AF22" s="239" t="str">
        <f>初期条件設定表!V16</f>
        <v>K</v>
      </c>
    </row>
    <row r="23" spans="1:32" ht="46.15" customHeight="1">
      <c r="A23" s="230">
        <f t="shared" si="8"/>
        <v>45982</v>
      </c>
      <c r="B23" s="84" t="s">
        <v>32</v>
      </c>
      <c r="C23" s="232" t="s">
        <v>3</v>
      </c>
      <c r="D23" s="87" t="s">
        <v>32</v>
      </c>
      <c r="E23" s="73" t="str">
        <f t="shared" si="15"/>
        <v/>
      </c>
      <c r="F23" s="74" t="s">
        <v>30</v>
      </c>
      <c r="G23" s="75" t="str">
        <f t="shared" si="16"/>
        <v/>
      </c>
      <c r="H23" s="120" t="s">
        <v>31</v>
      </c>
      <c r="I23" s="122" t="str">
        <f t="shared" si="9"/>
        <v/>
      </c>
      <c r="J23" s="125"/>
      <c r="K23" s="76" t="str">
        <f t="shared" si="10"/>
        <v/>
      </c>
      <c r="L23" s="141" t="s">
        <v>0</v>
      </c>
      <c r="M23" s="144"/>
      <c r="N23" s="145"/>
      <c r="O23" s="60" t="str">
        <f t="shared" si="0"/>
        <v/>
      </c>
      <c r="P23" s="60" t="str">
        <f t="shared" si="1"/>
        <v/>
      </c>
      <c r="Q23" s="61" t="str">
        <f t="shared" si="2"/>
        <v/>
      </c>
      <c r="R23" s="62" t="str">
        <f t="shared" si="3"/>
        <v/>
      </c>
      <c r="S23" s="62" t="str">
        <f t="shared" si="4"/>
        <v/>
      </c>
      <c r="T23" s="62" t="str">
        <f t="shared" si="5"/>
        <v/>
      </c>
      <c r="U23" s="62" t="str">
        <f t="shared" si="6"/>
        <v/>
      </c>
      <c r="V23" s="62" t="str">
        <f t="shared" si="7"/>
        <v/>
      </c>
      <c r="W23" s="62" t="str">
        <f t="shared" si="11"/>
        <v/>
      </c>
      <c r="X23" s="62" t="str">
        <f t="shared" si="13"/>
        <v/>
      </c>
      <c r="Y23" s="230">
        <f t="shared" si="12"/>
        <v>45982</v>
      </c>
      <c r="Z23" s="62" t="str">
        <f t="shared" si="14"/>
        <v/>
      </c>
      <c r="AA23" s="63"/>
      <c r="AE23" s="237" t="str">
        <f>初期条件設定表!U17</f>
        <v xml:space="preserve"> </v>
      </c>
      <c r="AF23" s="239" t="str">
        <f>初期条件設定表!V17</f>
        <v>L</v>
      </c>
    </row>
    <row r="24" spans="1:32" ht="46.15" customHeight="1">
      <c r="A24" s="230">
        <f t="shared" si="8"/>
        <v>45985</v>
      </c>
      <c r="B24" s="84" t="s">
        <v>32</v>
      </c>
      <c r="C24" s="232" t="s">
        <v>3</v>
      </c>
      <c r="D24" s="87" t="s">
        <v>32</v>
      </c>
      <c r="E24" s="73" t="str">
        <f t="shared" si="15"/>
        <v/>
      </c>
      <c r="F24" s="74" t="s">
        <v>30</v>
      </c>
      <c r="G24" s="75" t="str">
        <f t="shared" si="16"/>
        <v/>
      </c>
      <c r="H24" s="120" t="s">
        <v>31</v>
      </c>
      <c r="I24" s="122" t="str">
        <f t="shared" si="9"/>
        <v/>
      </c>
      <c r="J24" s="341"/>
      <c r="K24" s="76" t="str">
        <f t="shared" si="10"/>
        <v/>
      </c>
      <c r="L24" s="141" t="s">
        <v>0</v>
      </c>
      <c r="M24" s="144"/>
      <c r="N24" s="145"/>
      <c r="O24" s="60" t="str">
        <f t="shared" si="0"/>
        <v/>
      </c>
      <c r="P24" s="60" t="str">
        <f t="shared" si="1"/>
        <v/>
      </c>
      <c r="Q24" s="61" t="str">
        <f t="shared" si="2"/>
        <v/>
      </c>
      <c r="R24" s="62" t="str">
        <f t="shared" si="3"/>
        <v/>
      </c>
      <c r="S24" s="62" t="str">
        <f t="shared" si="4"/>
        <v/>
      </c>
      <c r="T24" s="62" t="str">
        <f t="shared" si="5"/>
        <v/>
      </c>
      <c r="U24" s="62" t="str">
        <f t="shared" si="6"/>
        <v/>
      </c>
      <c r="V24" s="62" t="str">
        <f t="shared" si="7"/>
        <v/>
      </c>
      <c r="W24" s="62" t="str">
        <f t="shared" si="11"/>
        <v/>
      </c>
      <c r="X24" s="62" t="str">
        <f t="shared" si="13"/>
        <v/>
      </c>
      <c r="Y24" s="230">
        <f t="shared" si="12"/>
        <v>45985</v>
      </c>
      <c r="Z24" s="62" t="str">
        <f t="shared" si="14"/>
        <v/>
      </c>
      <c r="AA24" s="63"/>
      <c r="AE24" s="237" t="str">
        <f>初期条件設定表!U18</f>
        <v xml:space="preserve"> </v>
      </c>
      <c r="AF24" s="239" t="str">
        <f>初期条件設定表!V18</f>
        <v>M</v>
      </c>
    </row>
    <row r="25" spans="1:32" ht="46.15" customHeight="1">
      <c r="A25" s="230">
        <f t="shared" si="8"/>
        <v>45986</v>
      </c>
      <c r="B25" s="84" t="s">
        <v>32</v>
      </c>
      <c r="C25" s="232" t="s">
        <v>3</v>
      </c>
      <c r="D25" s="87" t="s">
        <v>32</v>
      </c>
      <c r="E25" s="73" t="str">
        <f t="shared" si="15"/>
        <v/>
      </c>
      <c r="F25" s="74" t="s">
        <v>30</v>
      </c>
      <c r="G25" s="75" t="str">
        <f t="shared" si="16"/>
        <v/>
      </c>
      <c r="H25" s="120" t="s">
        <v>31</v>
      </c>
      <c r="I25" s="122" t="str">
        <f t="shared" si="9"/>
        <v/>
      </c>
      <c r="J25" s="125"/>
      <c r="K25" s="76" t="str">
        <f t="shared" si="10"/>
        <v/>
      </c>
      <c r="L25" s="141" t="s">
        <v>0</v>
      </c>
      <c r="M25" s="144"/>
      <c r="N25" s="145"/>
      <c r="O25" s="60" t="str">
        <f t="shared" si="0"/>
        <v/>
      </c>
      <c r="P25" s="60" t="str">
        <f t="shared" si="1"/>
        <v/>
      </c>
      <c r="Q25" s="61" t="str">
        <f t="shared" si="2"/>
        <v/>
      </c>
      <c r="R25" s="62" t="str">
        <f t="shared" si="3"/>
        <v/>
      </c>
      <c r="S25" s="62" t="str">
        <f t="shared" si="4"/>
        <v/>
      </c>
      <c r="T25" s="62" t="str">
        <f t="shared" si="5"/>
        <v/>
      </c>
      <c r="U25" s="62" t="str">
        <f t="shared" si="6"/>
        <v/>
      </c>
      <c r="V25" s="62" t="str">
        <f t="shared" si="7"/>
        <v/>
      </c>
      <c r="W25" s="62" t="str">
        <f t="shared" si="11"/>
        <v/>
      </c>
      <c r="X25" s="62" t="str">
        <f t="shared" si="13"/>
        <v/>
      </c>
      <c r="Y25" s="230">
        <f t="shared" si="12"/>
        <v>45986</v>
      </c>
      <c r="Z25" s="62" t="str">
        <f t="shared" si="14"/>
        <v/>
      </c>
      <c r="AA25" s="63"/>
      <c r="AE25" s="237" t="str">
        <f>初期条件設定表!U19</f>
        <v xml:space="preserve"> </v>
      </c>
      <c r="AF25" s="239" t="str">
        <f>初期条件設定表!V19</f>
        <v>N</v>
      </c>
    </row>
    <row r="26" spans="1:32" ht="46.15" customHeight="1">
      <c r="A26" s="230">
        <f t="shared" si="8"/>
        <v>45987</v>
      </c>
      <c r="B26" s="84" t="s">
        <v>32</v>
      </c>
      <c r="C26" s="232" t="s">
        <v>3</v>
      </c>
      <c r="D26" s="87" t="s">
        <v>32</v>
      </c>
      <c r="E26" s="73" t="str">
        <f t="shared" si="15"/>
        <v/>
      </c>
      <c r="F26" s="74" t="s">
        <v>30</v>
      </c>
      <c r="G26" s="75" t="str">
        <f t="shared" si="16"/>
        <v/>
      </c>
      <c r="H26" s="120" t="s">
        <v>31</v>
      </c>
      <c r="I26" s="122" t="str">
        <f t="shared" si="9"/>
        <v/>
      </c>
      <c r="J26" s="125"/>
      <c r="K26" s="76" t="str">
        <f t="shared" si="10"/>
        <v/>
      </c>
      <c r="L26" s="141" t="s">
        <v>0</v>
      </c>
      <c r="M26" s="144"/>
      <c r="N26" s="145"/>
      <c r="O26" s="60" t="str">
        <f t="shared" si="0"/>
        <v/>
      </c>
      <c r="P26" s="60" t="str">
        <f t="shared" si="1"/>
        <v/>
      </c>
      <c r="Q26" s="61" t="str">
        <f t="shared" si="2"/>
        <v/>
      </c>
      <c r="R26" s="62" t="str">
        <f t="shared" si="3"/>
        <v/>
      </c>
      <c r="S26" s="62" t="str">
        <f t="shared" si="4"/>
        <v/>
      </c>
      <c r="T26" s="62" t="str">
        <f t="shared" si="5"/>
        <v/>
      </c>
      <c r="U26" s="62" t="str">
        <f t="shared" si="6"/>
        <v/>
      </c>
      <c r="V26" s="62" t="str">
        <f t="shared" si="7"/>
        <v/>
      </c>
      <c r="W26" s="62" t="str">
        <f t="shared" si="11"/>
        <v/>
      </c>
      <c r="X26" s="62" t="str">
        <f t="shared" si="13"/>
        <v/>
      </c>
      <c r="Y26" s="230">
        <f t="shared" si="12"/>
        <v>45987</v>
      </c>
      <c r="Z26" s="62" t="str">
        <f t="shared" si="14"/>
        <v/>
      </c>
      <c r="AA26" s="63"/>
      <c r="AE26" s="237" t="str">
        <f>初期条件設定表!U20</f>
        <v xml:space="preserve"> </v>
      </c>
      <c r="AF26" s="239" t="str">
        <f>初期条件設定表!V20</f>
        <v>O</v>
      </c>
    </row>
    <row r="27" spans="1:32" ht="46.15" customHeight="1">
      <c r="A27" s="230">
        <f t="shared" si="8"/>
        <v>45988</v>
      </c>
      <c r="B27" s="84" t="s">
        <v>32</v>
      </c>
      <c r="C27" s="232" t="s">
        <v>3</v>
      </c>
      <c r="D27" s="87" t="s">
        <v>32</v>
      </c>
      <c r="E27" s="73" t="str">
        <f t="shared" si="15"/>
        <v/>
      </c>
      <c r="F27" s="74" t="s">
        <v>30</v>
      </c>
      <c r="G27" s="75" t="str">
        <f t="shared" si="16"/>
        <v/>
      </c>
      <c r="H27" s="120" t="s">
        <v>31</v>
      </c>
      <c r="I27" s="122" t="str">
        <f t="shared" si="9"/>
        <v/>
      </c>
      <c r="J27" s="125"/>
      <c r="K27" s="76" t="str">
        <f t="shared" si="10"/>
        <v/>
      </c>
      <c r="L27" s="141" t="s">
        <v>0</v>
      </c>
      <c r="M27" s="144"/>
      <c r="N27" s="145"/>
      <c r="O27" s="60" t="str">
        <f t="shared" si="0"/>
        <v/>
      </c>
      <c r="P27" s="60" t="str">
        <f t="shared" si="1"/>
        <v/>
      </c>
      <c r="Q27" s="61" t="str">
        <f t="shared" si="2"/>
        <v/>
      </c>
      <c r="R27" s="62" t="str">
        <f t="shared" si="3"/>
        <v/>
      </c>
      <c r="S27" s="62" t="str">
        <f t="shared" si="4"/>
        <v/>
      </c>
      <c r="T27" s="62" t="str">
        <f t="shared" si="5"/>
        <v/>
      </c>
      <c r="U27" s="62" t="str">
        <f t="shared" si="6"/>
        <v/>
      </c>
      <c r="V27" s="62" t="str">
        <f t="shared" si="7"/>
        <v/>
      </c>
      <c r="W27" s="62" t="str">
        <f t="shared" si="11"/>
        <v/>
      </c>
      <c r="X27" s="62" t="str">
        <f t="shared" si="13"/>
        <v/>
      </c>
      <c r="Y27" s="230">
        <f t="shared" si="12"/>
        <v>45988</v>
      </c>
      <c r="Z27" s="62" t="str">
        <f t="shared" si="14"/>
        <v/>
      </c>
      <c r="AA27" s="63"/>
      <c r="AE27" s="237" t="str">
        <f>初期条件設定表!U21</f>
        <v xml:space="preserve"> </v>
      </c>
      <c r="AF27" s="239" t="str">
        <f>初期条件設定表!V21</f>
        <v>P</v>
      </c>
    </row>
    <row r="28" spans="1:32" ht="46.15" customHeight="1">
      <c r="A28" s="230">
        <f t="shared" si="8"/>
        <v>45989</v>
      </c>
      <c r="B28" s="84" t="s">
        <v>32</v>
      </c>
      <c r="C28" s="232" t="s">
        <v>3</v>
      </c>
      <c r="D28" s="87" t="s">
        <v>32</v>
      </c>
      <c r="E28" s="73" t="str">
        <f t="shared" si="15"/>
        <v/>
      </c>
      <c r="F28" s="74" t="s">
        <v>30</v>
      </c>
      <c r="G28" s="75" t="str">
        <f t="shared" si="16"/>
        <v/>
      </c>
      <c r="H28" s="120" t="s">
        <v>31</v>
      </c>
      <c r="I28" s="122" t="str">
        <f t="shared" si="9"/>
        <v/>
      </c>
      <c r="J28" s="125"/>
      <c r="K28" s="76" t="str">
        <f t="shared" si="10"/>
        <v/>
      </c>
      <c r="L28" s="141" t="s">
        <v>0</v>
      </c>
      <c r="M28" s="144"/>
      <c r="N28" s="145"/>
      <c r="O28" s="60" t="str">
        <f t="shared" si="0"/>
        <v/>
      </c>
      <c r="P28" s="60" t="str">
        <f t="shared" si="1"/>
        <v/>
      </c>
      <c r="Q28" s="61" t="str">
        <f t="shared" si="2"/>
        <v/>
      </c>
      <c r="R28" s="62" t="str">
        <f t="shared" si="3"/>
        <v/>
      </c>
      <c r="S28" s="62" t="str">
        <f t="shared" si="4"/>
        <v/>
      </c>
      <c r="T28" s="62" t="str">
        <f t="shared" si="5"/>
        <v/>
      </c>
      <c r="U28" s="62" t="str">
        <f t="shared" si="6"/>
        <v/>
      </c>
      <c r="V28" s="62" t="str">
        <f t="shared" si="7"/>
        <v/>
      </c>
      <c r="W28" s="62" t="str">
        <f t="shared" si="11"/>
        <v/>
      </c>
      <c r="X28" s="62" t="str">
        <f t="shared" si="13"/>
        <v/>
      </c>
      <c r="Y28" s="230">
        <f t="shared" si="12"/>
        <v>45989</v>
      </c>
      <c r="Z28" s="62" t="str">
        <f t="shared" si="14"/>
        <v/>
      </c>
      <c r="AA28" s="63"/>
      <c r="AE28" s="237" t="str">
        <f>初期条件設定表!U22</f>
        <v xml:space="preserve"> </v>
      </c>
      <c r="AF28" s="239" t="str">
        <f>初期条件設定表!V22</f>
        <v>Q</v>
      </c>
    </row>
    <row r="29" spans="1:32" ht="46.15" customHeight="1">
      <c r="A29" s="230" t="str">
        <f t="shared" si="8"/>
        <v/>
      </c>
      <c r="B29" s="84" t="s">
        <v>32</v>
      </c>
      <c r="C29" s="232" t="s">
        <v>3</v>
      </c>
      <c r="D29" s="87" t="s">
        <v>32</v>
      </c>
      <c r="E29" s="73" t="str">
        <f t="shared" si="15"/>
        <v/>
      </c>
      <c r="F29" s="74" t="s">
        <v>30</v>
      </c>
      <c r="G29" s="75" t="str">
        <f t="shared" si="16"/>
        <v/>
      </c>
      <c r="H29" s="120" t="s">
        <v>31</v>
      </c>
      <c r="I29" s="122" t="str">
        <f t="shared" si="9"/>
        <v/>
      </c>
      <c r="J29" s="125"/>
      <c r="K29" s="76" t="str">
        <f t="shared" si="10"/>
        <v/>
      </c>
      <c r="L29" s="141" t="s">
        <v>0</v>
      </c>
      <c r="M29" s="144"/>
      <c r="N29" s="145"/>
      <c r="O29" s="60" t="str">
        <f t="shared" si="0"/>
        <v/>
      </c>
      <c r="P29" s="60" t="str">
        <f t="shared" si="1"/>
        <v/>
      </c>
      <c r="Q29" s="61" t="str">
        <f t="shared" si="2"/>
        <v/>
      </c>
      <c r="R29" s="62" t="str">
        <f t="shared" si="3"/>
        <v/>
      </c>
      <c r="S29" s="62" t="str">
        <f t="shared" si="4"/>
        <v/>
      </c>
      <c r="T29" s="62" t="str">
        <f t="shared" si="5"/>
        <v/>
      </c>
      <c r="U29" s="62" t="str">
        <f t="shared" si="6"/>
        <v/>
      </c>
      <c r="V29" s="62" t="str">
        <f t="shared" si="7"/>
        <v/>
      </c>
      <c r="W29" s="62" t="str">
        <f t="shared" si="11"/>
        <v/>
      </c>
      <c r="X29" s="62" t="str">
        <f t="shared" si="13"/>
        <v/>
      </c>
      <c r="Y29" s="230" t="str">
        <f t="shared" si="12"/>
        <v/>
      </c>
      <c r="Z29" s="62" t="str">
        <f t="shared" si="14"/>
        <v/>
      </c>
      <c r="AA29" s="63"/>
      <c r="AE29" s="237" t="str">
        <f>初期条件設定表!U23</f>
        <v xml:space="preserve"> </v>
      </c>
      <c r="AF29" s="239" t="str">
        <f>初期条件設定表!V23</f>
        <v>R</v>
      </c>
    </row>
    <row r="30" spans="1:32" ht="46.15" customHeight="1">
      <c r="A30" s="230" t="str">
        <f t="shared" si="8"/>
        <v/>
      </c>
      <c r="B30" s="84" t="s">
        <v>32</v>
      </c>
      <c r="C30" s="232" t="s">
        <v>3</v>
      </c>
      <c r="D30" s="87" t="s">
        <v>32</v>
      </c>
      <c r="E30" s="73" t="str">
        <f t="shared" si="15"/>
        <v/>
      </c>
      <c r="F30" s="74" t="s">
        <v>30</v>
      </c>
      <c r="G30" s="75" t="str">
        <f t="shared" si="16"/>
        <v/>
      </c>
      <c r="H30" s="120" t="s">
        <v>31</v>
      </c>
      <c r="I30" s="122" t="str">
        <f t="shared" si="9"/>
        <v/>
      </c>
      <c r="J30" s="125"/>
      <c r="K30" s="76" t="str">
        <f t="shared" si="10"/>
        <v/>
      </c>
      <c r="L30" s="141" t="s">
        <v>0</v>
      </c>
      <c r="M30" s="144"/>
      <c r="N30" s="145"/>
      <c r="O30" s="60" t="str">
        <f t="shared" si="0"/>
        <v/>
      </c>
      <c r="P30" s="60" t="str">
        <f t="shared" si="1"/>
        <v/>
      </c>
      <c r="Q30" s="61" t="str">
        <f t="shared" si="2"/>
        <v/>
      </c>
      <c r="R30" s="62" t="str">
        <f t="shared" si="3"/>
        <v/>
      </c>
      <c r="S30" s="62" t="str">
        <f t="shared" si="4"/>
        <v/>
      </c>
      <c r="T30" s="62" t="str">
        <f t="shared" si="5"/>
        <v/>
      </c>
      <c r="U30" s="62" t="str">
        <f t="shared" si="6"/>
        <v/>
      </c>
      <c r="V30" s="62" t="str">
        <f t="shared" si="7"/>
        <v/>
      </c>
      <c r="W30" s="62" t="str">
        <f t="shared" si="11"/>
        <v/>
      </c>
      <c r="X30" s="62" t="str">
        <f t="shared" si="13"/>
        <v/>
      </c>
      <c r="Y30" s="230" t="str">
        <f t="shared" si="12"/>
        <v/>
      </c>
      <c r="Z30" s="62" t="str">
        <f t="shared" si="14"/>
        <v/>
      </c>
      <c r="AA30" s="63"/>
      <c r="AE30" s="237" t="str">
        <f>初期条件設定表!U24</f>
        <v xml:space="preserve"> </v>
      </c>
      <c r="AF30" s="239" t="str">
        <f>初期条件設定表!V24</f>
        <v>S</v>
      </c>
    </row>
    <row r="31" spans="1:32" ht="46.15" customHeight="1">
      <c r="A31" s="230" t="str">
        <f t="shared" si="8"/>
        <v/>
      </c>
      <c r="B31" s="85" t="s">
        <v>32</v>
      </c>
      <c r="C31" s="240" t="s">
        <v>3</v>
      </c>
      <c r="D31" s="88" t="s">
        <v>32</v>
      </c>
      <c r="E31" s="73" t="str">
        <f t="shared" si="15"/>
        <v/>
      </c>
      <c r="F31" s="74" t="s">
        <v>30</v>
      </c>
      <c r="G31" s="75" t="str">
        <f t="shared" si="16"/>
        <v/>
      </c>
      <c r="H31" s="120" t="s">
        <v>31</v>
      </c>
      <c r="I31" s="122" t="str">
        <f t="shared" si="9"/>
        <v/>
      </c>
      <c r="J31" s="125"/>
      <c r="K31" s="76" t="str">
        <f t="shared" si="10"/>
        <v/>
      </c>
      <c r="L31" s="141" t="s">
        <v>0</v>
      </c>
      <c r="M31" s="144"/>
      <c r="N31" s="145"/>
      <c r="O31" s="60" t="str">
        <f t="shared" si="0"/>
        <v/>
      </c>
      <c r="P31" s="60" t="str">
        <f t="shared" si="1"/>
        <v/>
      </c>
      <c r="Q31" s="61" t="str">
        <f t="shared" si="2"/>
        <v/>
      </c>
      <c r="R31" s="62" t="str">
        <f t="shared" si="3"/>
        <v/>
      </c>
      <c r="S31" s="62" t="str">
        <f t="shared" si="4"/>
        <v/>
      </c>
      <c r="T31" s="62" t="str">
        <f t="shared" si="5"/>
        <v/>
      </c>
      <c r="U31" s="62" t="str">
        <f t="shared" si="6"/>
        <v/>
      </c>
      <c r="V31" s="62" t="str">
        <f t="shared" si="7"/>
        <v/>
      </c>
      <c r="W31" s="62" t="str">
        <f t="shared" si="11"/>
        <v/>
      </c>
      <c r="X31" s="62" t="str">
        <f t="shared" si="13"/>
        <v/>
      </c>
      <c r="Y31" s="230" t="str">
        <f t="shared" si="12"/>
        <v/>
      </c>
      <c r="Z31" s="62" t="str">
        <f t="shared" si="14"/>
        <v/>
      </c>
      <c r="AA31" s="63"/>
      <c r="AE31" s="237" t="str">
        <f>初期条件設定表!U25</f>
        <v xml:space="preserve"> </v>
      </c>
      <c r="AF31" s="239" t="str">
        <f>初期条件設定表!V25</f>
        <v>T</v>
      </c>
    </row>
    <row r="32" spans="1:32" ht="46.15" customHeight="1" thickBot="1">
      <c r="A32" s="230" t="str">
        <f t="shared" si="8"/>
        <v/>
      </c>
      <c r="B32" s="84" t="s">
        <v>32</v>
      </c>
      <c r="C32" s="232" t="s">
        <v>3</v>
      </c>
      <c r="D32" s="87" t="s">
        <v>32</v>
      </c>
      <c r="E32" s="73" t="str">
        <f t="shared" si="15"/>
        <v/>
      </c>
      <c r="F32" s="74" t="s">
        <v>30</v>
      </c>
      <c r="G32" s="75" t="str">
        <f t="shared" si="16"/>
        <v/>
      </c>
      <c r="H32" s="120" t="s">
        <v>31</v>
      </c>
      <c r="I32" s="122" t="str">
        <f t="shared" si="9"/>
        <v/>
      </c>
      <c r="J32" s="125"/>
      <c r="K32" s="76" t="str">
        <f t="shared" si="10"/>
        <v/>
      </c>
      <c r="L32" s="141" t="s">
        <v>0</v>
      </c>
      <c r="M32" s="144"/>
      <c r="N32" s="150"/>
      <c r="O32" s="60" t="str">
        <f t="shared" si="0"/>
        <v/>
      </c>
      <c r="P32" s="60" t="str">
        <f t="shared" si="1"/>
        <v/>
      </c>
      <c r="Q32" s="61" t="str">
        <f t="shared" si="2"/>
        <v/>
      </c>
      <c r="R32" s="62" t="str">
        <f t="shared" si="3"/>
        <v/>
      </c>
      <c r="S32" s="62" t="str">
        <f t="shared" si="4"/>
        <v/>
      </c>
      <c r="T32" s="62" t="str">
        <f t="shared" si="5"/>
        <v/>
      </c>
      <c r="U32" s="62" t="str">
        <f t="shared" si="6"/>
        <v/>
      </c>
      <c r="V32" s="62" t="str">
        <f t="shared" si="7"/>
        <v/>
      </c>
      <c r="W32" s="62" t="str">
        <f t="shared" si="11"/>
        <v/>
      </c>
      <c r="X32" s="62" t="str">
        <f t="shared" si="13"/>
        <v/>
      </c>
      <c r="Y32" s="230" t="str">
        <f t="shared" si="12"/>
        <v/>
      </c>
      <c r="Z32" s="62" t="str">
        <f t="shared" si="14"/>
        <v/>
      </c>
      <c r="AA32" s="63"/>
      <c r="AE32" s="237" t="str">
        <f>初期条件設定表!U26</f>
        <v xml:space="preserve"> </v>
      </c>
      <c r="AF32" s="239" t="str">
        <f>初期条件設定表!V26</f>
        <v xml:space="preserve"> </v>
      </c>
    </row>
    <row r="33" spans="1:27" ht="46.15" hidden="1" customHeight="1">
      <c r="A33" s="230" t="str">
        <f t="shared" si="8"/>
        <v/>
      </c>
      <c r="B33" s="231" t="s">
        <v>32</v>
      </c>
      <c r="C33" s="232" t="s">
        <v>3</v>
      </c>
      <c r="D33" s="233" t="s">
        <v>32</v>
      </c>
      <c r="E33" s="73" t="str">
        <f t="shared" si="15"/>
        <v/>
      </c>
      <c r="F33" s="74" t="s">
        <v>30</v>
      </c>
      <c r="G33" s="75" t="str">
        <f t="shared" si="16"/>
        <v/>
      </c>
      <c r="H33" s="120" t="s">
        <v>31</v>
      </c>
      <c r="I33" s="122" t="str">
        <f t="shared" si="9"/>
        <v/>
      </c>
      <c r="J33" s="234"/>
      <c r="K33" s="76" t="str">
        <f t="shared" si="10"/>
        <v/>
      </c>
      <c r="L33" s="67" t="s">
        <v>0</v>
      </c>
      <c r="M33" s="241"/>
      <c r="N33" s="242"/>
      <c r="O33" s="60" t="str">
        <f t="shared" si="0"/>
        <v/>
      </c>
      <c r="P33" s="60" t="str">
        <f t="shared" si="1"/>
        <v/>
      </c>
      <c r="Q33" s="61" t="str">
        <f t="shared" si="2"/>
        <v/>
      </c>
      <c r="R33" s="62" t="str">
        <f t="shared" si="3"/>
        <v/>
      </c>
      <c r="S33" s="62" t="str">
        <f t="shared" si="4"/>
        <v/>
      </c>
      <c r="T33" s="62" t="str">
        <f t="shared" si="5"/>
        <v/>
      </c>
      <c r="U33" s="62" t="str">
        <f t="shared" si="6"/>
        <v/>
      </c>
      <c r="V33" s="62" t="str">
        <f t="shared" si="7"/>
        <v/>
      </c>
      <c r="W33" s="62" t="str">
        <f t="shared" si="11"/>
        <v/>
      </c>
      <c r="X33" s="62" t="str">
        <f t="shared" si="13"/>
        <v/>
      </c>
      <c r="Y33" s="230" t="str">
        <f t="shared" si="12"/>
        <v/>
      </c>
      <c r="Z33" s="62" t="str">
        <f t="shared" si="14"/>
        <v/>
      </c>
      <c r="AA33" s="63"/>
    </row>
    <row r="34" spans="1:27" ht="46.15" hidden="1" customHeight="1">
      <c r="A34" s="230" t="str">
        <f t="shared" si="8"/>
        <v/>
      </c>
      <c r="B34" s="231" t="s">
        <v>32</v>
      </c>
      <c r="C34" s="232" t="s">
        <v>3</v>
      </c>
      <c r="D34" s="233" t="s">
        <v>32</v>
      </c>
      <c r="E34" s="73" t="str">
        <f t="shared" si="15"/>
        <v/>
      </c>
      <c r="F34" s="74" t="s">
        <v>30</v>
      </c>
      <c r="G34" s="75" t="str">
        <f t="shared" si="16"/>
        <v/>
      </c>
      <c r="H34" s="120" t="s">
        <v>31</v>
      </c>
      <c r="I34" s="122" t="str">
        <f t="shared" si="9"/>
        <v/>
      </c>
      <c r="J34" s="234"/>
      <c r="K34" s="76" t="str">
        <f t="shared" si="10"/>
        <v/>
      </c>
      <c r="L34" s="67" t="s">
        <v>0</v>
      </c>
      <c r="M34" s="243"/>
      <c r="N34" s="244"/>
      <c r="O34" s="60" t="str">
        <f t="shared" si="0"/>
        <v/>
      </c>
      <c r="P34" s="60" t="str">
        <f t="shared" si="1"/>
        <v/>
      </c>
      <c r="Q34" s="61" t="str">
        <f t="shared" si="2"/>
        <v/>
      </c>
      <c r="R34" s="62" t="str">
        <f t="shared" si="3"/>
        <v/>
      </c>
      <c r="S34" s="62" t="str">
        <f t="shared" si="4"/>
        <v/>
      </c>
      <c r="T34" s="62" t="str">
        <f t="shared" si="5"/>
        <v/>
      </c>
      <c r="U34" s="62" t="str">
        <f t="shared" si="6"/>
        <v/>
      </c>
      <c r="V34" s="62" t="str">
        <f t="shared" si="7"/>
        <v/>
      </c>
      <c r="W34" s="62" t="str">
        <f t="shared" ref="W34:W35" si="17">IF(OR(DBCS($B34)="：",$B34="",DBCS($D34)="：",$D34=""),"",SUM(R34:V34))</f>
        <v/>
      </c>
      <c r="X34" s="62" t="str">
        <f t="shared" si="13"/>
        <v/>
      </c>
      <c r="Y34" s="230" t="str">
        <f t="shared" si="12"/>
        <v/>
      </c>
      <c r="Z34" s="62"/>
      <c r="AA34" s="63"/>
    </row>
    <row r="35" spans="1:27" ht="46.15" hidden="1" customHeight="1" thickBot="1">
      <c r="A35" s="245" t="str">
        <f t="shared" si="8"/>
        <v/>
      </c>
      <c r="B35" s="246" t="s">
        <v>59</v>
      </c>
      <c r="C35" s="247" t="s">
        <v>25</v>
      </c>
      <c r="D35" s="248" t="s">
        <v>59</v>
      </c>
      <c r="E35" s="80" t="str">
        <f t="shared" si="15"/>
        <v/>
      </c>
      <c r="F35" s="81" t="s">
        <v>64</v>
      </c>
      <c r="G35" s="82" t="str">
        <f t="shared" si="16"/>
        <v/>
      </c>
      <c r="H35" s="121" t="s">
        <v>83</v>
      </c>
      <c r="I35" s="123" t="str">
        <f t="shared" si="9"/>
        <v/>
      </c>
      <c r="J35" s="249"/>
      <c r="K35" s="83" t="str">
        <f t="shared" si="10"/>
        <v/>
      </c>
      <c r="L35" s="68" t="s">
        <v>84</v>
      </c>
      <c r="M35" s="243"/>
      <c r="N35" s="244"/>
      <c r="O35" s="60" t="str">
        <f t="shared" si="0"/>
        <v/>
      </c>
      <c r="P35" s="60" t="str">
        <f t="shared" si="1"/>
        <v/>
      </c>
      <c r="Q35" s="61" t="str">
        <f t="shared" si="2"/>
        <v/>
      </c>
      <c r="R35" s="62" t="str">
        <f t="shared" si="3"/>
        <v/>
      </c>
      <c r="S35" s="62" t="str">
        <f t="shared" si="4"/>
        <v/>
      </c>
      <c r="T35" s="62" t="str">
        <f t="shared" si="5"/>
        <v/>
      </c>
      <c r="U35" s="62" t="str">
        <f t="shared" si="6"/>
        <v/>
      </c>
      <c r="V35" s="62" t="str">
        <f t="shared" si="7"/>
        <v/>
      </c>
      <c r="W35" s="62" t="str">
        <f t="shared" si="17"/>
        <v/>
      </c>
      <c r="X35" s="62" t="str">
        <f t="shared" si="13"/>
        <v/>
      </c>
      <c r="Y35" s="245" t="str">
        <f t="shared" si="12"/>
        <v/>
      </c>
      <c r="Z35" s="62" t="str">
        <f>IF(OR(DBCS($B35)="：",$B35="",DBCS($D35)="：",$D35=""),"",MAX(MIN($D35,TIME(23,59,59))-MAX($B35,$AG$1),0))</f>
        <v/>
      </c>
      <c r="AA35" s="63"/>
    </row>
    <row r="36" spans="1:27" ht="41.25" customHeight="1" thickBot="1">
      <c r="A36" s="250" t="s">
        <v>33</v>
      </c>
      <c r="B36" s="443"/>
      <c r="C36" s="444"/>
      <c r="D36" s="445"/>
      <c r="E36" s="421">
        <f>SUM(E9:E35)+SUM(G9:G35)/60</f>
        <v>0</v>
      </c>
      <c r="F36" s="422"/>
      <c r="G36" s="423" t="s">
        <v>1</v>
      </c>
      <c r="H36" s="424"/>
      <c r="I36" s="127"/>
      <c r="J36" s="128"/>
      <c r="K36" s="69">
        <f>SUM(K9:K35)</f>
        <v>0</v>
      </c>
      <c r="L36" s="161" t="s">
        <v>0</v>
      </c>
      <c r="M36" s="166"/>
      <c r="N36" s="251"/>
      <c r="V36" s="63"/>
      <c r="W36" s="63"/>
      <c r="X36" s="63"/>
      <c r="Y36" s="63"/>
      <c r="Z36" s="63"/>
      <c r="AA36" s="63"/>
    </row>
    <row r="37" spans="1:27" ht="19.5" customHeight="1">
      <c r="A37" s="252"/>
      <c r="B37" s="253"/>
      <c r="C37" s="253"/>
      <c r="D37" s="253"/>
      <c r="E37" s="254"/>
      <c r="F37" s="254"/>
      <c r="G37" s="253"/>
      <c r="H37" s="253"/>
      <c r="I37" s="253"/>
      <c r="J37" s="253"/>
      <c r="K37" s="255"/>
      <c r="L37" s="222"/>
      <c r="M37" s="256"/>
      <c r="N37" s="256"/>
    </row>
    <row r="38" spans="1:27" ht="25.9" customHeight="1">
      <c r="B38" s="257" t="s">
        <v>177</v>
      </c>
    </row>
    <row r="39" spans="1:27" ht="21.65" customHeight="1"/>
    <row r="40" spans="1:27" ht="31.4" customHeight="1">
      <c r="M40" s="258" t="s">
        <v>178</v>
      </c>
      <c r="N40" s="261"/>
      <c r="O40" s="259"/>
    </row>
    <row r="41" spans="1:27" ht="31.4" customHeight="1">
      <c r="M41" s="258" t="s">
        <v>179</v>
      </c>
      <c r="N41" s="261"/>
      <c r="O41" s="260"/>
    </row>
    <row r="42" spans="1:27" ht="31.4" customHeight="1">
      <c r="M42" s="258" t="s">
        <v>180</v>
      </c>
      <c r="N42" s="261"/>
      <c r="O42" s="260"/>
    </row>
  </sheetData>
  <sheetProtection sheet="1" selectLockedCells="1"/>
  <mergeCells count="25">
    <mergeCell ref="AH6:AI6"/>
    <mergeCell ref="D1:N2"/>
    <mergeCell ref="AD1:AD5"/>
    <mergeCell ref="B3:D3"/>
    <mergeCell ref="B4:D4"/>
    <mergeCell ref="B5:D5"/>
    <mergeCell ref="A7:A8"/>
    <mergeCell ref="B7:D8"/>
    <mergeCell ref="E7:H8"/>
    <mergeCell ref="I7:I8"/>
    <mergeCell ref="J7:J8"/>
    <mergeCell ref="T7:T8"/>
    <mergeCell ref="U7:U8"/>
    <mergeCell ref="V7:V8"/>
    <mergeCell ref="W7:W8"/>
    <mergeCell ref="B36:D36"/>
    <mergeCell ref="E36:F36"/>
    <mergeCell ref="G36:H36"/>
    <mergeCell ref="M7:N7"/>
    <mergeCell ref="S7:S8"/>
    <mergeCell ref="O7:O8"/>
    <mergeCell ref="P7:P8"/>
    <mergeCell ref="Q7:Q8"/>
    <mergeCell ref="R7:R8"/>
    <mergeCell ref="K7:L8"/>
  </mergeCells>
  <phoneticPr fontId="3"/>
  <dataValidations count="5">
    <dataValidation type="list" allowBlank="1" showInputMessage="1" showErrorMessage="1" sqref="N33:N35">
      <formula1>$AF$11:$AF$16</formula1>
    </dataValidation>
    <dataValidation type="list" allowBlank="1" showInputMessage="1" showErrorMessage="1" sqref="M33:M35">
      <formula1>$AE$11:$AE$20</formula1>
    </dataValidation>
    <dataValidation type="list" allowBlank="1" showInputMessage="1" showErrorMessage="1" sqref="N9:N32">
      <formula1>$AF$11:$AF$32</formula1>
    </dataValidation>
    <dataValidation type="time" allowBlank="1" showInputMessage="1" showErrorMessage="1" sqref="B9:B35 D9:D35">
      <formula1>0</formula1>
      <formula2>0.999305555555556</formula2>
    </dataValidation>
    <dataValidation type="list" allowBlank="1" showInputMessage="1" showErrorMessage="1" sqref="M9:M32">
      <formula1>$AE$11:$AE$21</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rowBreaks count="1" manualBreakCount="1">
    <brk id="42" max="13"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theme="4" tint="0.39997558519241921"/>
    <pageSetUpPr fitToPage="1"/>
  </sheetPr>
  <dimension ref="A1:AP42"/>
  <sheetViews>
    <sheetView view="pageBreakPreview" zoomScaleNormal="70" zoomScaleSheetLayoutView="100" workbookViewId="0">
      <selection activeCell="M9" sqref="M9"/>
    </sheetView>
  </sheetViews>
  <sheetFormatPr defaultColWidth="11.36328125" defaultRowHeight="13"/>
  <cols>
    <col min="1" max="1" width="19.08984375" style="47" customWidth="1"/>
    <col min="2" max="2" width="9.6328125" style="47" customWidth="1"/>
    <col min="3" max="3" width="3.90625" style="202" bestFit="1" customWidth="1"/>
    <col min="4" max="4" width="9.6328125" style="47" customWidth="1"/>
    <col min="5" max="5" width="4.6328125" style="47" customWidth="1"/>
    <col min="6" max="6" width="5.08984375" style="47" customWidth="1"/>
    <col min="7" max="7" width="4.6328125" style="47" customWidth="1"/>
    <col min="8" max="8" width="3.08984375" style="47" customWidth="1"/>
    <col min="9" max="10" width="6.6328125" style="47" customWidth="1"/>
    <col min="11" max="11" width="11.6328125" style="47" customWidth="1"/>
    <col min="12" max="12" width="2.90625" style="47" customWidth="1"/>
    <col min="13" max="14" width="30.6328125" style="223" customWidth="1"/>
    <col min="15" max="24" width="10.6328125" style="47" hidden="1" customWidth="1"/>
    <col min="25" max="25" width="17.36328125" style="47" hidden="1" customWidth="1"/>
    <col min="26" max="42" width="10.6328125" style="47" hidden="1" customWidth="1"/>
    <col min="43" max="43" width="10.6328125" style="47" customWidth="1"/>
    <col min="44" max="262" width="11.36328125" style="47"/>
    <col min="263" max="263" width="16.90625" style="47" customWidth="1"/>
    <col min="264" max="264" width="11.08984375" style="47" customWidth="1"/>
    <col min="265" max="265" width="3.90625" style="47" bestFit="1" customWidth="1"/>
    <col min="266" max="266" width="11.08984375" style="47" customWidth="1"/>
    <col min="267" max="267" width="6" style="47" customWidth="1"/>
    <col min="268" max="268" width="5.08984375" style="47" customWidth="1"/>
    <col min="269" max="269" width="5.90625" style="47" customWidth="1"/>
    <col min="270" max="270" width="3.08984375" style="47" customWidth="1"/>
    <col min="271" max="271" width="12.90625" style="47" customWidth="1"/>
    <col min="272" max="272" width="2.90625" style="47" customWidth="1"/>
    <col min="273" max="273" width="77.453125" style="47" customWidth="1"/>
    <col min="274" max="518" width="11.36328125" style="47"/>
    <col min="519" max="519" width="16.90625" style="47" customWidth="1"/>
    <col min="520" max="520" width="11.08984375" style="47" customWidth="1"/>
    <col min="521" max="521" width="3.90625" style="47" bestFit="1" customWidth="1"/>
    <col min="522" max="522" width="11.08984375" style="47" customWidth="1"/>
    <col min="523" max="523" width="6" style="47" customWidth="1"/>
    <col min="524" max="524" width="5.08984375" style="47" customWidth="1"/>
    <col min="525" max="525" width="5.90625" style="47" customWidth="1"/>
    <col min="526" max="526" width="3.08984375" style="47" customWidth="1"/>
    <col min="527" max="527" width="12.90625" style="47" customWidth="1"/>
    <col min="528" max="528" width="2.90625" style="47" customWidth="1"/>
    <col min="529" max="529" width="77.453125" style="47" customWidth="1"/>
    <col min="530" max="774" width="11.36328125" style="47"/>
    <col min="775" max="775" width="16.90625" style="47" customWidth="1"/>
    <col min="776" max="776" width="11.08984375" style="47" customWidth="1"/>
    <col min="777" max="777" width="3.90625" style="47" bestFit="1" customWidth="1"/>
    <col min="778" max="778" width="11.08984375" style="47" customWidth="1"/>
    <col min="779" max="779" width="6" style="47" customWidth="1"/>
    <col min="780" max="780" width="5.08984375" style="47" customWidth="1"/>
    <col min="781" max="781" width="5.90625" style="47" customWidth="1"/>
    <col min="782" max="782" width="3.08984375" style="47" customWidth="1"/>
    <col min="783" max="783" width="12.90625" style="47" customWidth="1"/>
    <col min="784" max="784" width="2.90625" style="47" customWidth="1"/>
    <col min="785" max="785" width="77.453125" style="47" customWidth="1"/>
    <col min="786" max="1030" width="11.36328125" style="47"/>
    <col min="1031" max="1031" width="16.90625" style="47" customWidth="1"/>
    <col min="1032" max="1032" width="11.08984375" style="47" customWidth="1"/>
    <col min="1033" max="1033" width="3.90625" style="47" bestFit="1" customWidth="1"/>
    <col min="1034" max="1034" width="11.08984375" style="47" customWidth="1"/>
    <col min="1035" max="1035" width="6" style="47" customWidth="1"/>
    <col min="1036" max="1036" width="5.08984375" style="47" customWidth="1"/>
    <col min="1037" max="1037" width="5.90625" style="47" customWidth="1"/>
    <col min="1038" max="1038" width="3.08984375" style="47" customWidth="1"/>
    <col min="1039" max="1039" width="12.90625" style="47" customWidth="1"/>
    <col min="1040" max="1040" width="2.90625" style="47" customWidth="1"/>
    <col min="1041" max="1041" width="77.453125" style="47" customWidth="1"/>
    <col min="1042" max="1286" width="11.36328125" style="47"/>
    <col min="1287" max="1287" width="16.90625" style="47" customWidth="1"/>
    <col min="1288" max="1288" width="11.08984375" style="47" customWidth="1"/>
    <col min="1289" max="1289" width="3.90625" style="47" bestFit="1" customWidth="1"/>
    <col min="1290" max="1290" width="11.08984375" style="47" customWidth="1"/>
    <col min="1291" max="1291" width="6" style="47" customWidth="1"/>
    <col min="1292" max="1292" width="5.08984375" style="47" customWidth="1"/>
    <col min="1293" max="1293" width="5.90625" style="47" customWidth="1"/>
    <col min="1294" max="1294" width="3.08984375" style="47" customWidth="1"/>
    <col min="1295" max="1295" width="12.90625" style="47" customWidth="1"/>
    <col min="1296" max="1296" width="2.90625" style="47" customWidth="1"/>
    <col min="1297" max="1297" width="77.453125" style="47" customWidth="1"/>
    <col min="1298" max="1542" width="11.36328125" style="47"/>
    <col min="1543" max="1543" width="16.90625" style="47" customWidth="1"/>
    <col min="1544" max="1544" width="11.08984375" style="47" customWidth="1"/>
    <col min="1545" max="1545" width="3.90625" style="47" bestFit="1" customWidth="1"/>
    <col min="1546" max="1546" width="11.08984375" style="47" customWidth="1"/>
    <col min="1547" max="1547" width="6" style="47" customWidth="1"/>
    <col min="1548" max="1548" width="5.08984375" style="47" customWidth="1"/>
    <col min="1549" max="1549" width="5.90625" style="47" customWidth="1"/>
    <col min="1550" max="1550" width="3.08984375" style="47" customWidth="1"/>
    <col min="1551" max="1551" width="12.90625" style="47" customWidth="1"/>
    <col min="1552" max="1552" width="2.90625" style="47" customWidth="1"/>
    <col min="1553" max="1553" width="77.453125" style="47" customWidth="1"/>
    <col min="1554" max="1798" width="11.36328125" style="47"/>
    <col min="1799" max="1799" width="16.90625" style="47" customWidth="1"/>
    <col min="1800" max="1800" width="11.08984375" style="47" customWidth="1"/>
    <col min="1801" max="1801" width="3.90625" style="47" bestFit="1" customWidth="1"/>
    <col min="1802" max="1802" width="11.08984375" style="47" customWidth="1"/>
    <col min="1803" max="1803" width="6" style="47" customWidth="1"/>
    <col min="1804" max="1804" width="5.08984375" style="47" customWidth="1"/>
    <col min="1805" max="1805" width="5.90625" style="47" customWidth="1"/>
    <col min="1806" max="1806" width="3.08984375" style="47" customWidth="1"/>
    <col min="1807" max="1807" width="12.90625" style="47" customWidth="1"/>
    <col min="1808" max="1808" width="2.90625" style="47" customWidth="1"/>
    <col min="1809" max="1809" width="77.453125" style="47" customWidth="1"/>
    <col min="1810" max="2054" width="11.36328125" style="47"/>
    <col min="2055" max="2055" width="16.90625" style="47" customWidth="1"/>
    <col min="2056" max="2056" width="11.08984375" style="47" customWidth="1"/>
    <col min="2057" max="2057" width="3.90625" style="47" bestFit="1" customWidth="1"/>
    <col min="2058" max="2058" width="11.08984375" style="47" customWidth="1"/>
    <col min="2059" max="2059" width="6" style="47" customWidth="1"/>
    <col min="2060" max="2060" width="5.08984375" style="47" customWidth="1"/>
    <col min="2061" max="2061" width="5.90625" style="47" customWidth="1"/>
    <col min="2062" max="2062" width="3.08984375" style="47" customWidth="1"/>
    <col min="2063" max="2063" width="12.90625" style="47" customWidth="1"/>
    <col min="2064" max="2064" width="2.90625" style="47" customWidth="1"/>
    <col min="2065" max="2065" width="77.453125" style="47" customWidth="1"/>
    <col min="2066" max="2310" width="11.36328125" style="47"/>
    <col min="2311" max="2311" width="16.90625" style="47" customWidth="1"/>
    <col min="2312" max="2312" width="11.08984375" style="47" customWidth="1"/>
    <col min="2313" max="2313" width="3.90625" style="47" bestFit="1" customWidth="1"/>
    <col min="2314" max="2314" width="11.08984375" style="47" customWidth="1"/>
    <col min="2315" max="2315" width="6" style="47" customWidth="1"/>
    <col min="2316" max="2316" width="5.08984375" style="47" customWidth="1"/>
    <col min="2317" max="2317" width="5.90625" style="47" customWidth="1"/>
    <col min="2318" max="2318" width="3.08984375" style="47" customWidth="1"/>
    <col min="2319" max="2319" width="12.90625" style="47" customWidth="1"/>
    <col min="2320" max="2320" width="2.90625" style="47" customWidth="1"/>
    <col min="2321" max="2321" width="77.453125" style="47" customWidth="1"/>
    <col min="2322" max="2566" width="11.36328125" style="47"/>
    <col min="2567" max="2567" width="16.90625" style="47" customWidth="1"/>
    <col min="2568" max="2568" width="11.08984375" style="47" customWidth="1"/>
    <col min="2569" max="2569" width="3.90625" style="47" bestFit="1" customWidth="1"/>
    <col min="2570" max="2570" width="11.08984375" style="47" customWidth="1"/>
    <col min="2571" max="2571" width="6" style="47" customWidth="1"/>
    <col min="2572" max="2572" width="5.08984375" style="47" customWidth="1"/>
    <col min="2573" max="2573" width="5.90625" style="47" customWidth="1"/>
    <col min="2574" max="2574" width="3.08984375" style="47" customWidth="1"/>
    <col min="2575" max="2575" width="12.90625" style="47" customWidth="1"/>
    <col min="2576" max="2576" width="2.90625" style="47" customWidth="1"/>
    <col min="2577" max="2577" width="77.453125" style="47" customWidth="1"/>
    <col min="2578" max="2822" width="11.36328125" style="47"/>
    <col min="2823" max="2823" width="16.90625" style="47" customWidth="1"/>
    <col min="2824" max="2824" width="11.08984375" style="47" customWidth="1"/>
    <col min="2825" max="2825" width="3.90625" style="47" bestFit="1" customWidth="1"/>
    <col min="2826" max="2826" width="11.08984375" style="47" customWidth="1"/>
    <col min="2827" max="2827" width="6" style="47" customWidth="1"/>
    <col min="2828" max="2828" width="5.08984375" style="47" customWidth="1"/>
    <col min="2829" max="2829" width="5.90625" style="47" customWidth="1"/>
    <col min="2830" max="2830" width="3.08984375" style="47" customWidth="1"/>
    <col min="2831" max="2831" width="12.90625" style="47" customWidth="1"/>
    <col min="2832" max="2832" width="2.90625" style="47" customWidth="1"/>
    <col min="2833" max="2833" width="77.453125" style="47" customWidth="1"/>
    <col min="2834" max="3078" width="11.36328125" style="47"/>
    <col min="3079" max="3079" width="16.90625" style="47" customWidth="1"/>
    <col min="3080" max="3080" width="11.08984375" style="47" customWidth="1"/>
    <col min="3081" max="3081" width="3.90625" style="47" bestFit="1" customWidth="1"/>
    <col min="3082" max="3082" width="11.08984375" style="47" customWidth="1"/>
    <col min="3083" max="3083" width="6" style="47" customWidth="1"/>
    <col min="3084" max="3084" width="5.08984375" style="47" customWidth="1"/>
    <col min="3085" max="3085" width="5.90625" style="47" customWidth="1"/>
    <col min="3086" max="3086" width="3.08984375" style="47" customWidth="1"/>
    <col min="3087" max="3087" width="12.90625" style="47" customWidth="1"/>
    <col min="3088" max="3088" width="2.90625" style="47" customWidth="1"/>
    <col min="3089" max="3089" width="77.453125" style="47" customWidth="1"/>
    <col min="3090" max="3334" width="11.36328125" style="47"/>
    <col min="3335" max="3335" width="16.90625" style="47" customWidth="1"/>
    <col min="3336" max="3336" width="11.08984375" style="47" customWidth="1"/>
    <col min="3337" max="3337" width="3.90625" style="47" bestFit="1" customWidth="1"/>
    <col min="3338" max="3338" width="11.08984375" style="47" customWidth="1"/>
    <col min="3339" max="3339" width="6" style="47" customWidth="1"/>
    <col min="3340" max="3340" width="5.08984375" style="47" customWidth="1"/>
    <col min="3341" max="3341" width="5.90625" style="47" customWidth="1"/>
    <col min="3342" max="3342" width="3.08984375" style="47" customWidth="1"/>
    <col min="3343" max="3343" width="12.90625" style="47" customWidth="1"/>
    <col min="3344" max="3344" width="2.90625" style="47" customWidth="1"/>
    <col min="3345" max="3345" width="77.453125" style="47" customWidth="1"/>
    <col min="3346" max="3590" width="11.36328125" style="47"/>
    <col min="3591" max="3591" width="16.90625" style="47" customWidth="1"/>
    <col min="3592" max="3592" width="11.08984375" style="47" customWidth="1"/>
    <col min="3593" max="3593" width="3.90625" style="47" bestFit="1" customWidth="1"/>
    <col min="3594" max="3594" width="11.08984375" style="47" customWidth="1"/>
    <col min="3595" max="3595" width="6" style="47" customWidth="1"/>
    <col min="3596" max="3596" width="5.08984375" style="47" customWidth="1"/>
    <col min="3597" max="3597" width="5.90625" style="47" customWidth="1"/>
    <col min="3598" max="3598" width="3.08984375" style="47" customWidth="1"/>
    <col min="3599" max="3599" width="12.90625" style="47" customWidth="1"/>
    <col min="3600" max="3600" width="2.90625" style="47" customWidth="1"/>
    <col min="3601" max="3601" width="77.453125" style="47" customWidth="1"/>
    <col min="3602" max="3846" width="11.36328125" style="47"/>
    <col min="3847" max="3847" width="16.90625" style="47" customWidth="1"/>
    <col min="3848" max="3848" width="11.08984375" style="47" customWidth="1"/>
    <col min="3849" max="3849" width="3.90625" style="47" bestFit="1" customWidth="1"/>
    <col min="3850" max="3850" width="11.08984375" style="47" customWidth="1"/>
    <col min="3851" max="3851" width="6" style="47" customWidth="1"/>
    <col min="3852" max="3852" width="5.08984375" style="47" customWidth="1"/>
    <col min="3853" max="3853" width="5.90625" style="47" customWidth="1"/>
    <col min="3854" max="3854" width="3.08984375" style="47" customWidth="1"/>
    <col min="3855" max="3855" width="12.90625" style="47" customWidth="1"/>
    <col min="3856" max="3856" width="2.90625" style="47" customWidth="1"/>
    <col min="3857" max="3857" width="77.453125" style="47" customWidth="1"/>
    <col min="3858" max="4102" width="11.36328125" style="47"/>
    <col min="4103" max="4103" width="16.90625" style="47" customWidth="1"/>
    <col min="4104" max="4104" width="11.08984375" style="47" customWidth="1"/>
    <col min="4105" max="4105" width="3.90625" style="47" bestFit="1" customWidth="1"/>
    <col min="4106" max="4106" width="11.08984375" style="47" customWidth="1"/>
    <col min="4107" max="4107" width="6" style="47" customWidth="1"/>
    <col min="4108" max="4108" width="5.08984375" style="47" customWidth="1"/>
    <col min="4109" max="4109" width="5.90625" style="47" customWidth="1"/>
    <col min="4110" max="4110" width="3.08984375" style="47" customWidth="1"/>
    <col min="4111" max="4111" width="12.90625" style="47" customWidth="1"/>
    <col min="4112" max="4112" width="2.90625" style="47" customWidth="1"/>
    <col min="4113" max="4113" width="77.453125" style="47" customWidth="1"/>
    <col min="4114" max="4358" width="11.36328125" style="47"/>
    <col min="4359" max="4359" width="16.90625" style="47" customWidth="1"/>
    <col min="4360" max="4360" width="11.08984375" style="47" customWidth="1"/>
    <col min="4361" max="4361" width="3.90625" style="47" bestFit="1" customWidth="1"/>
    <col min="4362" max="4362" width="11.08984375" style="47" customWidth="1"/>
    <col min="4363" max="4363" width="6" style="47" customWidth="1"/>
    <col min="4364" max="4364" width="5.08984375" style="47" customWidth="1"/>
    <col min="4365" max="4365" width="5.90625" style="47" customWidth="1"/>
    <col min="4366" max="4366" width="3.08984375" style="47" customWidth="1"/>
    <col min="4367" max="4367" width="12.90625" style="47" customWidth="1"/>
    <col min="4368" max="4368" width="2.90625" style="47" customWidth="1"/>
    <col min="4369" max="4369" width="77.453125" style="47" customWidth="1"/>
    <col min="4370" max="4614" width="11.36328125" style="47"/>
    <col min="4615" max="4615" width="16.90625" style="47" customWidth="1"/>
    <col min="4616" max="4616" width="11.08984375" style="47" customWidth="1"/>
    <col min="4617" max="4617" width="3.90625" style="47" bestFit="1" customWidth="1"/>
    <col min="4618" max="4618" width="11.08984375" style="47" customWidth="1"/>
    <col min="4619" max="4619" width="6" style="47" customWidth="1"/>
    <col min="4620" max="4620" width="5.08984375" style="47" customWidth="1"/>
    <col min="4621" max="4621" width="5.90625" style="47" customWidth="1"/>
    <col min="4622" max="4622" width="3.08984375" style="47" customWidth="1"/>
    <col min="4623" max="4623" width="12.90625" style="47" customWidth="1"/>
    <col min="4624" max="4624" width="2.90625" style="47" customWidth="1"/>
    <col min="4625" max="4625" width="77.453125" style="47" customWidth="1"/>
    <col min="4626" max="4870" width="11.36328125" style="47"/>
    <col min="4871" max="4871" width="16.90625" style="47" customWidth="1"/>
    <col min="4872" max="4872" width="11.08984375" style="47" customWidth="1"/>
    <col min="4873" max="4873" width="3.90625" style="47" bestFit="1" customWidth="1"/>
    <col min="4874" max="4874" width="11.08984375" style="47" customWidth="1"/>
    <col min="4875" max="4875" width="6" style="47" customWidth="1"/>
    <col min="4876" max="4876" width="5.08984375" style="47" customWidth="1"/>
    <col min="4877" max="4877" width="5.90625" style="47" customWidth="1"/>
    <col min="4878" max="4878" width="3.08984375" style="47" customWidth="1"/>
    <col min="4879" max="4879" width="12.90625" style="47" customWidth="1"/>
    <col min="4880" max="4880" width="2.90625" style="47" customWidth="1"/>
    <col min="4881" max="4881" width="77.453125" style="47" customWidth="1"/>
    <col min="4882" max="5126" width="11.36328125" style="47"/>
    <col min="5127" max="5127" width="16.90625" style="47" customWidth="1"/>
    <col min="5128" max="5128" width="11.08984375" style="47" customWidth="1"/>
    <col min="5129" max="5129" width="3.90625" style="47" bestFit="1" customWidth="1"/>
    <col min="5130" max="5130" width="11.08984375" style="47" customWidth="1"/>
    <col min="5131" max="5131" width="6" style="47" customWidth="1"/>
    <col min="5132" max="5132" width="5.08984375" style="47" customWidth="1"/>
    <col min="5133" max="5133" width="5.90625" style="47" customWidth="1"/>
    <col min="5134" max="5134" width="3.08984375" style="47" customWidth="1"/>
    <col min="5135" max="5135" width="12.90625" style="47" customWidth="1"/>
    <col min="5136" max="5136" width="2.90625" style="47" customWidth="1"/>
    <col min="5137" max="5137" width="77.453125" style="47" customWidth="1"/>
    <col min="5138" max="5382" width="11.36328125" style="47"/>
    <col min="5383" max="5383" width="16.90625" style="47" customWidth="1"/>
    <col min="5384" max="5384" width="11.08984375" style="47" customWidth="1"/>
    <col min="5385" max="5385" width="3.90625" style="47" bestFit="1" customWidth="1"/>
    <col min="5386" max="5386" width="11.08984375" style="47" customWidth="1"/>
    <col min="5387" max="5387" width="6" style="47" customWidth="1"/>
    <col min="5388" max="5388" width="5.08984375" style="47" customWidth="1"/>
    <col min="5389" max="5389" width="5.90625" style="47" customWidth="1"/>
    <col min="5390" max="5390" width="3.08984375" style="47" customWidth="1"/>
    <col min="5391" max="5391" width="12.90625" style="47" customWidth="1"/>
    <col min="5392" max="5392" width="2.90625" style="47" customWidth="1"/>
    <col min="5393" max="5393" width="77.453125" style="47" customWidth="1"/>
    <col min="5394" max="5638" width="11.36328125" style="47"/>
    <col min="5639" max="5639" width="16.90625" style="47" customWidth="1"/>
    <col min="5640" max="5640" width="11.08984375" style="47" customWidth="1"/>
    <col min="5641" max="5641" width="3.90625" style="47" bestFit="1" customWidth="1"/>
    <col min="5642" max="5642" width="11.08984375" style="47" customWidth="1"/>
    <col min="5643" max="5643" width="6" style="47" customWidth="1"/>
    <col min="5644" max="5644" width="5.08984375" style="47" customWidth="1"/>
    <col min="5645" max="5645" width="5.90625" style="47" customWidth="1"/>
    <col min="5646" max="5646" width="3.08984375" style="47" customWidth="1"/>
    <col min="5647" max="5647" width="12.90625" style="47" customWidth="1"/>
    <col min="5648" max="5648" width="2.90625" style="47" customWidth="1"/>
    <col min="5649" max="5649" width="77.453125" style="47" customWidth="1"/>
    <col min="5650" max="5894" width="11.36328125" style="47"/>
    <col min="5895" max="5895" width="16.90625" style="47" customWidth="1"/>
    <col min="5896" max="5896" width="11.08984375" style="47" customWidth="1"/>
    <col min="5897" max="5897" width="3.90625" style="47" bestFit="1" customWidth="1"/>
    <col min="5898" max="5898" width="11.08984375" style="47" customWidth="1"/>
    <col min="5899" max="5899" width="6" style="47" customWidth="1"/>
    <col min="5900" max="5900" width="5.08984375" style="47" customWidth="1"/>
    <col min="5901" max="5901" width="5.90625" style="47" customWidth="1"/>
    <col min="5902" max="5902" width="3.08984375" style="47" customWidth="1"/>
    <col min="5903" max="5903" width="12.90625" style="47" customWidth="1"/>
    <col min="5904" max="5904" width="2.90625" style="47" customWidth="1"/>
    <col min="5905" max="5905" width="77.453125" style="47" customWidth="1"/>
    <col min="5906" max="6150" width="11.36328125" style="47"/>
    <col min="6151" max="6151" width="16.90625" style="47" customWidth="1"/>
    <col min="6152" max="6152" width="11.08984375" style="47" customWidth="1"/>
    <col min="6153" max="6153" width="3.90625" style="47" bestFit="1" customWidth="1"/>
    <col min="6154" max="6154" width="11.08984375" style="47" customWidth="1"/>
    <col min="6155" max="6155" width="6" style="47" customWidth="1"/>
    <col min="6156" max="6156" width="5.08984375" style="47" customWidth="1"/>
    <col min="6157" max="6157" width="5.90625" style="47" customWidth="1"/>
    <col min="6158" max="6158" width="3.08984375" style="47" customWidth="1"/>
    <col min="6159" max="6159" width="12.90625" style="47" customWidth="1"/>
    <col min="6160" max="6160" width="2.90625" style="47" customWidth="1"/>
    <col min="6161" max="6161" width="77.453125" style="47" customWidth="1"/>
    <col min="6162" max="6406" width="11.36328125" style="47"/>
    <col min="6407" max="6407" width="16.90625" style="47" customWidth="1"/>
    <col min="6408" max="6408" width="11.08984375" style="47" customWidth="1"/>
    <col min="6409" max="6409" width="3.90625" style="47" bestFit="1" customWidth="1"/>
    <col min="6410" max="6410" width="11.08984375" style="47" customWidth="1"/>
    <col min="6411" max="6411" width="6" style="47" customWidth="1"/>
    <col min="6412" max="6412" width="5.08984375" style="47" customWidth="1"/>
    <col min="6413" max="6413" width="5.90625" style="47" customWidth="1"/>
    <col min="6414" max="6414" width="3.08984375" style="47" customWidth="1"/>
    <col min="6415" max="6415" width="12.90625" style="47" customWidth="1"/>
    <col min="6416" max="6416" width="2.90625" style="47" customWidth="1"/>
    <col min="6417" max="6417" width="77.453125" style="47" customWidth="1"/>
    <col min="6418" max="6662" width="11.36328125" style="47"/>
    <col min="6663" max="6663" width="16.90625" style="47" customWidth="1"/>
    <col min="6664" max="6664" width="11.08984375" style="47" customWidth="1"/>
    <col min="6665" max="6665" width="3.90625" style="47" bestFit="1" customWidth="1"/>
    <col min="6666" max="6666" width="11.08984375" style="47" customWidth="1"/>
    <col min="6667" max="6667" width="6" style="47" customWidth="1"/>
    <col min="6668" max="6668" width="5.08984375" style="47" customWidth="1"/>
    <col min="6669" max="6669" width="5.90625" style="47" customWidth="1"/>
    <col min="6670" max="6670" width="3.08984375" style="47" customWidth="1"/>
    <col min="6671" max="6671" width="12.90625" style="47" customWidth="1"/>
    <col min="6672" max="6672" width="2.90625" style="47" customWidth="1"/>
    <col min="6673" max="6673" width="77.453125" style="47" customWidth="1"/>
    <col min="6674" max="6918" width="11.36328125" style="47"/>
    <col min="6919" max="6919" width="16.90625" style="47" customWidth="1"/>
    <col min="6920" max="6920" width="11.08984375" style="47" customWidth="1"/>
    <col min="6921" max="6921" width="3.90625" style="47" bestFit="1" customWidth="1"/>
    <col min="6922" max="6922" width="11.08984375" style="47" customWidth="1"/>
    <col min="6923" max="6923" width="6" style="47" customWidth="1"/>
    <col min="6924" max="6924" width="5.08984375" style="47" customWidth="1"/>
    <col min="6925" max="6925" width="5.90625" style="47" customWidth="1"/>
    <col min="6926" max="6926" width="3.08984375" style="47" customWidth="1"/>
    <col min="6927" max="6927" width="12.90625" style="47" customWidth="1"/>
    <col min="6928" max="6928" width="2.90625" style="47" customWidth="1"/>
    <col min="6929" max="6929" width="77.453125" style="47" customWidth="1"/>
    <col min="6930" max="7174" width="11.36328125" style="47"/>
    <col min="7175" max="7175" width="16.90625" style="47" customWidth="1"/>
    <col min="7176" max="7176" width="11.08984375" style="47" customWidth="1"/>
    <col min="7177" max="7177" width="3.90625" style="47" bestFit="1" customWidth="1"/>
    <col min="7178" max="7178" width="11.08984375" style="47" customWidth="1"/>
    <col min="7179" max="7179" width="6" style="47" customWidth="1"/>
    <col min="7180" max="7180" width="5.08984375" style="47" customWidth="1"/>
    <col min="7181" max="7181" width="5.90625" style="47" customWidth="1"/>
    <col min="7182" max="7182" width="3.08984375" style="47" customWidth="1"/>
    <col min="7183" max="7183" width="12.90625" style="47" customWidth="1"/>
    <col min="7184" max="7184" width="2.90625" style="47" customWidth="1"/>
    <col min="7185" max="7185" width="77.453125" style="47" customWidth="1"/>
    <col min="7186" max="7430" width="11.36328125" style="47"/>
    <col min="7431" max="7431" width="16.90625" style="47" customWidth="1"/>
    <col min="7432" max="7432" width="11.08984375" style="47" customWidth="1"/>
    <col min="7433" max="7433" width="3.90625" style="47" bestFit="1" customWidth="1"/>
    <col min="7434" max="7434" width="11.08984375" style="47" customWidth="1"/>
    <col min="7435" max="7435" width="6" style="47" customWidth="1"/>
    <col min="7436" max="7436" width="5.08984375" style="47" customWidth="1"/>
    <col min="7437" max="7437" width="5.90625" style="47" customWidth="1"/>
    <col min="7438" max="7438" width="3.08984375" style="47" customWidth="1"/>
    <col min="7439" max="7439" width="12.90625" style="47" customWidth="1"/>
    <col min="7440" max="7440" width="2.90625" style="47" customWidth="1"/>
    <col min="7441" max="7441" width="77.453125" style="47" customWidth="1"/>
    <col min="7442" max="7686" width="11.36328125" style="47"/>
    <col min="7687" max="7687" width="16.90625" style="47" customWidth="1"/>
    <col min="7688" max="7688" width="11.08984375" style="47" customWidth="1"/>
    <col min="7689" max="7689" width="3.90625" style="47" bestFit="1" customWidth="1"/>
    <col min="7690" max="7690" width="11.08984375" style="47" customWidth="1"/>
    <col min="7691" max="7691" width="6" style="47" customWidth="1"/>
    <col min="7692" max="7692" width="5.08984375" style="47" customWidth="1"/>
    <col min="7693" max="7693" width="5.90625" style="47" customWidth="1"/>
    <col min="7694" max="7694" width="3.08984375" style="47" customWidth="1"/>
    <col min="7695" max="7695" width="12.90625" style="47" customWidth="1"/>
    <col min="7696" max="7696" width="2.90625" style="47" customWidth="1"/>
    <col min="7697" max="7697" width="77.453125" style="47" customWidth="1"/>
    <col min="7698" max="7942" width="11.36328125" style="47"/>
    <col min="7943" max="7943" width="16.90625" style="47" customWidth="1"/>
    <col min="7944" max="7944" width="11.08984375" style="47" customWidth="1"/>
    <col min="7945" max="7945" width="3.90625" style="47" bestFit="1" customWidth="1"/>
    <col min="7946" max="7946" width="11.08984375" style="47" customWidth="1"/>
    <col min="7947" max="7947" width="6" style="47" customWidth="1"/>
    <col min="7948" max="7948" width="5.08984375" style="47" customWidth="1"/>
    <col min="7949" max="7949" width="5.90625" style="47" customWidth="1"/>
    <col min="7950" max="7950" width="3.08984375" style="47" customWidth="1"/>
    <col min="7951" max="7951" width="12.90625" style="47" customWidth="1"/>
    <col min="7952" max="7952" width="2.90625" style="47" customWidth="1"/>
    <col min="7953" max="7953" width="77.453125" style="47" customWidth="1"/>
    <col min="7954" max="8198" width="11.36328125" style="47"/>
    <col min="8199" max="8199" width="16.90625" style="47" customWidth="1"/>
    <col min="8200" max="8200" width="11.08984375" style="47" customWidth="1"/>
    <col min="8201" max="8201" width="3.90625" style="47" bestFit="1" customWidth="1"/>
    <col min="8202" max="8202" width="11.08984375" style="47" customWidth="1"/>
    <col min="8203" max="8203" width="6" style="47" customWidth="1"/>
    <col min="8204" max="8204" width="5.08984375" style="47" customWidth="1"/>
    <col min="8205" max="8205" width="5.90625" style="47" customWidth="1"/>
    <col min="8206" max="8206" width="3.08984375" style="47" customWidth="1"/>
    <col min="8207" max="8207" width="12.90625" style="47" customWidth="1"/>
    <col min="8208" max="8208" width="2.90625" style="47" customWidth="1"/>
    <col min="8209" max="8209" width="77.453125" style="47" customWidth="1"/>
    <col min="8210" max="8454" width="11.36328125" style="47"/>
    <col min="8455" max="8455" width="16.90625" style="47" customWidth="1"/>
    <col min="8456" max="8456" width="11.08984375" style="47" customWidth="1"/>
    <col min="8457" max="8457" width="3.90625" style="47" bestFit="1" customWidth="1"/>
    <col min="8458" max="8458" width="11.08984375" style="47" customWidth="1"/>
    <col min="8459" max="8459" width="6" style="47" customWidth="1"/>
    <col min="8460" max="8460" width="5.08984375" style="47" customWidth="1"/>
    <col min="8461" max="8461" width="5.90625" style="47" customWidth="1"/>
    <col min="8462" max="8462" width="3.08984375" style="47" customWidth="1"/>
    <col min="8463" max="8463" width="12.90625" style="47" customWidth="1"/>
    <col min="8464" max="8464" width="2.90625" style="47" customWidth="1"/>
    <col min="8465" max="8465" width="77.453125" style="47" customWidth="1"/>
    <col min="8466" max="8710" width="11.36328125" style="47"/>
    <col min="8711" max="8711" width="16.90625" style="47" customWidth="1"/>
    <col min="8712" max="8712" width="11.08984375" style="47" customWidth="1"/>
    <col min="8713" max="8713" width="3.90625" style="47" bestFit="1" customWidth="1"/>
    <col min="8714" max="8714" width="11.08984375" style="47" customWidth="1"/>
    <col min="8715" max="8715" width="6" style="47" customWidth="1"/>
    <col min="8716" max="8716" width="5.08984375" style="47" customWidth="1"/>
    <col min="8717" max="8717" width="5.90625" style="47" customWidth="1"/>
    <col min="8718" max="8718" width="3.08984375" style="47" customWidth="1"/>
    <col min="8719" max="8719" width="12.90625" style="47" customWidth="1"/>
    <col min="8720" max="8720" width="2.90625" style="47" customWidth="1"/>
    <col min="8721" max="8721" width="77.453125" style="47" customWidth="1"/>
    <col min="8722" max="8966" width="11.36328125" style="47"/>
    <col min="8967" max="8967" width="16.90625" style="47" customWidth="1"/>
    <col min="8968" max="8968" width="11.08984375" style="47" customWidth="1"/>
    <col min="8969" max="8969" width="3.90625" style="47" bestFit="1" customWidth="1"/>
    <col min="8970" max="8970" width="11.08984375" style="47" customWidth="1"/>
    <col min="8971" max="8971" width="6" style="47" customWidth="1"/>
    <col min="8972" max="8972" width="5.08984375" style="47" customWidth="1"/>
    <col min="8973" max="8973" width="5.90625" style="47" customWidth="1"/>
    <col min="8974" max="8974" width="3.08984375" style="47" customWidth="1"/>
    <col min="8975" max="8975" width="12.90625" style="47" customWidth="1"/>
    <col min="8976" max="8976" width="2.90625" style="47" customWidth="1"/>
    <col min="8977" max="8977" width="77.453125" style="47" customWidth="1"/>
    <col min="8978" max="9222" width="11.36328125" style="47"/>
    <col min="9223" max="9223" width="16.90625" style="47" customWidth="1"/>
    <col min="9224" max="9224" width="11.08984375" style="47" customWidth="1"/>
    <col min="9225" max="9225" width="3.90625" style="47" bestFit="1" customWidth="1"/>
    <col min="9226" max="9226" width="11.08984375" style="47" customWidth="1"/>
    <col min="9227" max="9227" width="6" style="47" customWidth="1"/>
    <col min="9228" max="9228" width="5.08984375" style="47" customWidth="1"/>
    <col min="9229" max="9229" width="5.90625" style="47" customWidth="1"/>
    <col min="9230" max="9230" width="3.08984375" style="47" customWidth="1"/>
    <col min="9231" max="9231" width="12.90625" style="47" customWidth="1"/>
    <col min="9232" max="9232" width="2.90625" style="47" customWidth="1"/>
    <col min="9233" max="9233" width="77.453125" style="47" customWidth="1"/>
    <col min="9234" max="9478" width="11.36328125" style="47"/>
    <col min="9479" max="9479" width="16.90625" style="47" customWidth="1"/>
    <col min="9480" max="9480" width="11.08984375" style="47" customWidth="1"/>
    <col min="9481" max="9481" width="3.90625" style="47" bestFit="1" customWidth="1"/>
    <col min="9482" max="9482" width="11.08984375" style="47" customWidth="1"/>
    <col min="9483" max="9483" width="6" style="47" customWidth="1"/>
    <col min="9484" max="9484" width="5.08984375" style="47" customWidth="1"/>
    <col min="9485" max="9485" width="5.90625" style="47" customWidth="1"/>
    <col min="9486" max="9486" width="3.08984375" style="47" customWidth="1"/>
    <col min="9487" max="9487" width="12.90625" style="47" customWidth="1"/>
    <col min="9488" max="9488" width="2.90625" style="47" customWidth="1"/>
    <col min="9489" max="9489" width="77.453125" style="47" customWidth="1"/>
    <col min="9490" max="9734" width="11.36328125" style="47"/>
    <col min="9735" max="9735" width="16.90625" style="47" customWidth="1"/>
    <col min="9736" max="9736" width="11.08984375" style="47" customWidth="1"/>
    <col min="9737" max="9737" width="3.90625" style="47" bestFit="1" customWidth="1"/>
    <col min="9738" max="9738" width="11.08984375" style="47" customWidth="1"/>
    <col min="9739" max="9739" width="6" style="47" customWidth="1"/>
    <col min="9740" max="9740" width="5.08984375" style="47" customWidth="1"/>
    <col min="9741" max="9741" width="5.90625" style="47" customWidth="1"/>
    <col min="9742" max="9742" width="3.08984375" style="47" customWidth="1"/>
    <col min="9743" max="9743" width="12.90625" style="47" customWidth="1"/>
    <col min="9744" max="9744" width="2.90625" style="47" customWidth="1"/>
    <col min="9745" max="9745" width="77.453125" style="47" customWidth="1"/>
    <col min="9746" max="9990" width="11.36328125" style="47"/>
    <col min="9991" max="9991" width="16.90625" style="47" customWidth="1"/>
    <col min="9992" max="9992" width="11.08984375" style="47" customWidth="1"/>
    <col min="9993" max="9993" width="3.90625" style="47" bestFit="1" customWidth="1"/>
    <col min="9994" max="9994" width="11.08984375" style="47" customWidth="1"/>
    <col min="9995" max="9995" width="6" style="47" customWidth="1"/>
    <col min="9996" max="9996" width="5.08984375" style="47" customWidth="1"/>
    <col min="9997" max="9997" width="5.90625" style="47" customWidth="1"/>
    <col min="9998" max="9998" width="3.08984375" style="47" customWidth="1"/>
    <col min="9999" max="9999" width="12.90625" style="47" customWidth="1"/>
    <col min="10000" max="10000" width="2.90625" style="47" customWidth="1"/>
    <col min="10001" max="10001" width="77.453125" style="47" customWidth="1"/>
    <col min="10002" max="10246" width="11.36328125" style="47"/>
    <col min="10247" max="10247" width="16.90625" style="47" customWidth="1"/>
    <col min="10248" max="10248" width="11.08984375" style="47" customWidth="1"/>
    <col min="10249" max="10249" width="3.90625" style="47" bestFit="1" customWidth="1"/>
    <col min="10250" max="10250" width="11.08984375" style="47" customWidth="1"/>
    <col min="10251" max="10251" width="6" style="47" customWidth="1"/>
    <col min="10252" max="10252" width="5.08984375" style="47" customWidth="1"/>
    <col min="10253" max="10253" width="5.90625" style="47" customWidth="1"/>
    <col min="10254" max="10254" width="3.08984375" style="47" customWidth="1"/>
    <col min="10255" max="10255" width="12.90625" style="47" customWidth="1"/>
    <col min="10256" max="10256" width="2.90625" style="47" customWidth="1"/>
    <col min="10257" max="10257" width="77.453125" style="47" customWidth="1"/>
    <col min="10258" max="10502" width="11.36328125" style="47"/>
    <col min="10503" max="10503" width="16.90625" style="47" customWidth="1"/>
    <col min="10504" max="10504" width="11.08984375" style="47" customWidth="1"/>
    <col min="10505" max="10505" width="3.90625" style="47" bestFit="1" customWidth="1"/>
    <col min="10506" max="10506" width="11.08984375" style="47" customWidth="1"/>
    <col min="10507" max="10507" width="6" style="47" customWidth="1"/>
    <col min="10508" max="10508" width="5.08984375" style="47" customWidth="1"/>
    <col min="10509" max="10509" width="5.90625" style="47" customWidth="1"/>
    <col min="10510" max="10510" width="3.08984375" style="47" customWidth="1"/>
    <col min="10511" max="10511" width="12.90625" style="47" customWidth="1"/>
    <col min="10512" max="10512" width="2.90625" style="47" customWidth="1"/>
    <col min="10513" max="10513" width="77.453125" style="47" customWidth="1"/>
    <col min="10514" max="10758" width="11.36328125" style="47"/>
    <col min="10759" max="10759" width="16.90625" style="47" customWidth="1"/>
    <col min="10760" max="10760" width="11.08984375" style="47" customWidth="1"/>
    <col min="10761" max="10761" width="3.90625" style="47" bestFit="1" customWidth="1"/>
    <col min="10762" max="10762" width="11.08984375" style="47" customWidth="1"/>
    <col min="10763" max="10763" width="6" style="47" customWidth="1"/>
    <col min="10764" max="10764" width="5.08984375" style="47" customWidth="1"/>
    <col min="10765" max="10765" width="5.90625" style="47" customWidth="1"/>
    <col min="10766" max="10766" width="3.08984375" style="47" customWidth="1"/>
    <col min="10767" max="10767" width="12.90625" style="47" customWidth="1"/>
    <col min="10768" max="10768" width="2.90625" style="47" customWidth="1"/>
    <col min="10769" max="10769" width="77.453125" style="47" customWidth="1"/>
    <col min="10770" max="11014" width="11.36328125" style="47"/>
    <col min="11015" max="11015" width="16.90625" style="47" customWidth="1"/>
    <col min="11016" max="11016" width="11.08984375" style="47" customWidth="1"/>
    <col min="11017" max="11017" width="3.90625" style="47" bestFit="1" customWidth="1"/>
    <col min="11018" max="11018" width="11.08984375" style="47" customWidth="1"/>
    <col min="11019" max="11019" width="6" style="47" customWidth="1"/>
    <col min="11020" max="11020" width="5.08984375" style="47" customWidth="1"/>
    <col min="11021" max="11021" width="5.90625" style="47" customWidth="1"/>
    <col min="11022" max="11022" width="3.08984375" style="47" customWidth="1"/>
    <col min="11023" max="11023" width="12.90625" style="47" customWidth="1"/>
    <col min="11024" max="11024" width="2.90625" style="47" customWidth="1"/>
    <col min="11025" max="11025" width="77.453125" style="47" customWidth="1"/>
    <col min="11026" max="11270" width="11.36328125" style="47"/>
    <col min="11271" max="11271" width="16.90625" style="47" customWidth="1"/>
    <col min="11272" max="11272" width="11.08984375" style="47" customWidth="1"/>
    <col min="11273" max="11273" width="3.90625" style="47" bestFit="1" customWidth="1"/>
    <col min="11274" max="11274" width="11.08984375" style="47" customWidth="1"/>
    <col min="11275" max="11275" width="6" style="47" customWidth="1"/>
    <col min="11276" max="11276" width="5.08984375" style="47" customWidth="1"/>
    <col min="11277" max="11277" width="5.90625" style="47" customWidth="1"/>
    <col min="11278" max="11278" width="3.08984375" style="47" customWidth="1"/>
    <col min="11279" max="11279" width="12.90625" style="47" customWidth="1"/>
    <col min="11280" max="11280" width="2.90625" style="47" customWidth="1"/>
    <col min="11281" max="11281" width="77.453125" style="47" customWidth="1"/>
    <col min="11282" max="11526" width="11.36328125" style="47"/>
    <col min="11527" max="11527" width="16.90625" style="47" customWidth="1"/>
    <col min="11528" max="11528" width="11.08984375" style="47" customWidth="1"/>
    <col min="11529" max="11529" width="3.90625" style="47" bestFit="1" customWidth="1"/>
    <col min="11530" max="11530" width="11.08984375" style="47" customWidth="1"/>
    <col min="11531" max="11531" width="6" style="47" customWidth="1"/>
    <col min="11532" max="11532" width="5.08984375" style="47" customWidth="1"/>
    <col min="11533" max="11533" width="5.90625" style="47" customWidth="1"/>
    <col min="11534" max="11534" width="3.08984375" style="47" customWidth="1"/>
    <col min="11535" max="11535" width="12.90625" style="47" customWidth="1"/>
    <col min="11536" max="11536" width="2.90625" style="47" customWidth="1"/>
    <col min="11537" max="11537" width="77.453125" style="47" customWidth="1"/>
    <col min="11538" max="11782" width="11.36328125" style="47"/>
    <col min="11783" max="11783" width="16.90625" style="47" customWidth="1"/>
    <col min="11784" max="11784" width="11.08984375" style="47" customWidth="1"/>
    <col min="11785" max="11785" width="3.90625" style="47" bestFit="1" customWidth="1"/>
    <col min="11786" max="11786" width="11.08984375" style="47" customWidth="1"/>
    <col min="11787" max="11787" width="6" style="47" customWidth="1"/>
    <col min="11788" max="11788" width="5.08984375" style="47" customWidth="1"/>
    <col min="11789" max="11789" width="5.90625" style="47" customWidth="1"/>
    <col min="11790" max="11790" width="3.08984375" style="47" customWidth="1"/>
    <col min="11791" max="11791" width="12.90625" style="47" customWidth="1"/>
    <col min="11792" max="11792" width="2.90625" style="47" customWidth="1"/>
    <col min="11793" max="11793" width="77.453125" style="47" customWidth="1"/>
    <col min="11794" max="12038" width="11.36328125" style="47"/>
    <col min="12039" max="12039" width="16.90625" style="47" customWidth="1"/>
    <col min="12040" max="12040" width="11.08984375" style="47" customWidth="1"/>
    <col min="12041" max="12041" width="3.90625" style="47" bestFit="1" customWidth="1"/>
    <col min="12042" max="12042" width="11.08984375" style="47" customWidth="1"/>
    <col min="12043" max="12043" width="6" style="47" customWidth="1"/>
    <col min="12044" max="12044" width="5.08984375" style="47" customWidth="1"/>
    <col min="12045" max="12045" width="5.90625" style="47" customWidth="1"/>
    <col min="12046" max="12046" width="3.08984375" style="47" customWidth="1"/>
    <col min="12047" max="12047" width="12.90625" style="47" customWidth="1"/>
    <col min="12048" max="12048" width="2.90625" style="47" customWidth="1"/>
    <col min="12049" max="12049" width="77.453125" style="47" customWidth="1"/>
    <col min="12050" max="12294" width="11.36328125" style="47"/>
    <col min="12295" max="12295" width="16.90625" style="47" customWidth="1"/>
    <col min="12296" max="12296" width="11.08984375" style="47" customWidth="1"/>
    <col min="12297" max="12297" width="3.90625" style="47" bestFit="1" customWidth="1"/>
    <col min="12298" max="12298" width="11.08984375" style="47" customWidth="1"/>
    <col min="12299" max="12299" width="6" style="47" customWidth="1"/>
    <col min="12300" max="12300" width="5.08984375" style="47" customWidth="1"/>
    <col min="12301" max="12301" width="5.90625" style="47" customWidth="1"/>
    <col min="12302" max="12302" width="3.08984375" style="47" customWidth="1"/>
    <col min="12303" max="12303" width="12.90625" style="47" customWidth="1"/>
    <col min="12304" max="12304" width="2.90625" style="47" customWidth="1"/>
    <col min="12305" max="12305" width="77.453125" style="47" customWidth="1"/>
    <col min="12306" max="12550" width="11.36328125" style="47"/>
    <col min="12551" max="12551" width="16.90625" style="47" customWidth="1"/>
    <col min="12552" max="12552" width="11.08984375" style="47" customWidth="1"/>
    <col min="12553" max="12553" width="3.90625" style="47" bestFit="1" customWidth="1"/>
    <col min="12554" max="12554" width="11.08984375" style="47" customWidth="1"/>
    <col min="12555" max="12555" width="6" style="47" customWidth="1"/>
    <col min="12556" max="12556" width="5.08984375" style="47" customWidth="1"/>
    <col min="12557" max="12557" width="5.90625" style="47" customWidth="1"/>
    <col min="12558" max="12558" width="3.08984375" style="47" customWidth="1"/>
    <col min="12559" max="12559" width="12.90625" style="47" customWidth="1"/>
    <col min="12560" max="12560" width="2.90625" style="47" customWidth="1"/>
    <col min="12561" max="12561" width="77.453125" style="47" customWidth="1"/>
    <col min="12562" max="12806" width="11.36328125" style="47"/>
    <col min="12807" max="12807" width="16.90625" style="47" customWidth="1"/>
    <col min="12808" max="12808" width="11.08984375" style="47" customWidth="1"/>
    <col min="12809" max="12809" width="3.90625" style="47" bestFit="1" customWidth="1"/>
    <col min="12810" max="12810" width="11.08984375" style="47" customWidth="1"/>
    <col min="12811" max="12811" width="6" style="47" customWidth="1"/>
    <col min="12812" max="12812" width="5.08984375" style="47" customWidth="1"/>
    <col min="12813" max="12813" width="5.90625" style="47" customWidth="1"/>
    <col min="12814" max="12814" width="3.08984375" style="47" customWidth="1"/>
    <col min="12815" max="12815" width="12.90625" style="47" customWidth="1"/>
    <col min="12816" max="12816" width="2.90625" style="47" customWidth="1"/>
    <col min="12817" max="12817" width="77.453125" style="47" customWidth="1"/>
    <col min="12818" max="13062" width="11.36328125" style="47"/>
    <col min="13063" max="13063" width="16.90625" style="47" customWidth="1"/>
    <col min="13064" max="13064" width="11.08984375" style="47" customWidth="1"/>
    <col min="13065" max="13065" width="3.90625" style="47" bestFit="1" customWidth="1"/>
    <col min="13066" max="13066" width="11.08984375" style="47" customWidth="1"/>
    <col min="13067" max="13067" width="6" style="47" customWidth="1"/>
    <col min="13068" max="13068" width="5.08984375" style="47" customWidth="1"/>
    <col min="13069" max="13069" width="5.90625" style="47" customWidth="1"/>
    <col min="13070" max="13070" width="3.08984375" style="47" customWidth="1"/>
    <col min="13071" max="13071" width="12.90625" style="47" customWidth="1"/>
    <col min="13072" max="13072" width="2.90625" style="47" customWidth="1"/>
    <col min="13073" max="13073" width="77.453125" style="47" customWidth="1"/>
    <col min="13074" max="13318" width="11.36328125" style="47"/>
    <col min="13319" max="13319" width="16.90625" style="47" customWidth="1"/>
    <col min="13320" max="13320" width="11.08984375" style="47" customWidth="1"/>
    <col min="13321" max="13321" width="3.90625" style="47" bestFit="1" customWidth="1"/>
    <col min="13322" max="13322" width="11.08984375" style="47" customWidth="1"/>
    <col min="13323" max="13323" width="6" style="47" customWidth="1"/>
    <col min="13324" max="13324" width="5.08984375" style="47" customWidth="1"/>
    <col min="13325" max="13325" width="5.90625" style="47" customWidth="1"/>
    <col min="13326" max="13326" width="3.08984375" style="47" customWidth="1"/>
    <col min="13327" max="13327" width="12.90625" style="47" customWidth="1"/>
    <col min="13328" max="13328" width="2.90625" style="47" customWidth="1"/>
    <col min="13329" max="13329" width="77.453125" style="47" customWidth="1"/>
    <col min="13330" max="13574" width="11.36328125" style="47"/>
    <col min="13575" max="13575" width="16.90625" style="47" customWidth="1"/>
    <col min="13576" max="13576" width="11.08984375" style="47" customWidth="1"/>
    <col min="13577" max="13577" width="3.90625" style="47" bestFit="1" customWidth="1"/>
    <col min="13578" max="13578" width="11.08984375" style="47" customWidth="1"/>
    <col min="13579" max="13579" width="6" style="47" customWidth="1"/>
    <col min="13580" max="13580" width="5.08984375" style="47" customWidth="1"/>
    <col min="13581" max="13581" width="5.90625" style="47" customWidth="1"/>
    <col min="13582" max="13582" width="3.08984375" style="47" customWidth="1"/>
    <col min="13583" max="13583" width="12.90625" style="47" customWidth="1"/>
    <col min="13584" max="13584" width="2.90625" style="47" customWidth="1"/>
    <col min="13585" max="13585" width="77.453125" style="47" customWidth="1"/>
    <col min="13586" max="13830" width="11.36328125" style="47"/>
    <col min="13831" max="13831" width="16.90625" style="47" customWidth="1"/>
    <col min="13832" max="13832" width="11.08984375" style="47" customWidth="1"/>
    <col min="13833" max="13833" width="3.90625" style="47" bestFit="1" customWidth="1"/>
    <col min="13834" max="13834" width="11.08984375" style="47" customWidth="1"/>
    <col min="13835" max="13835" width="6" style="47" customWidth="1"/>
    <col min="13836" max="13836" width="5.08984375" style="47" customWidth="1"/>
    <col min="13837" max="13837" width="5.90625" style="47" customWidth="1"/>
    <col min="13838" max="13838" width="3.08984375" style="47" customWidth="1"/>
    <col min="13839" max="13839" width="12.90625" style="47" customWidth="1"/>
    <col min="13840" max="13840" width="2.90625" style="47" customWidth="1"/>
    <col min="13841" max="13841" width="77.453125" style="47" customWidth="1"/>
    <col min="13842" max="14086" width="11.36328125" style="47"/>
    <col min="14087" max="14087" width="16.90625" style="47" customWidth="1"/>
    <col min="14088" max="14088" width="11.08984375" style="47" customWidth="1"/>
    <col min="14089" max="14089" width="3.90625" style="47" bestFit="1" customWidth="1"/>
    <col min="14090" max="14090" width="11.08984375" style="47" customWidth="1"/>
    <col min="14091" max="14091" width="6" style="47" customWidth="1"/>
    <col min="14092" max="14092" width="5.08984375" style="47" customWidth="1"/>
    <col min="14093" max="14093" width="5.90625" style="47" customWidth="1"/>
    <col min="14094" max="14094" width="3.08984375" style="47" customWidth="1"/>
    <col min="14095" max="14095" width="12.90625" style="47" customWidth="1"/>
    <col min="14096" max="14096" width="2.90625" style="47" customWidth="1"/>
    <col min="14097" max="14097" width="77.453125" style="47" customWidth="1"/>
    <col min="14098" max="14342" width="11.36328125" style="47"/>
    <col min="14343" max="14343" width="16.90625" style="47" customWidth="1"/>
    <col min="14344" max="14344" width="11.08984375" style="47" customWidth="1"/>
    <col min="14345" max="14345" width="3.90625" style="47" bestFit="1" customWidth="1"/>
    <col min="14346" max="14346" width="11.08984375" style="47" customWidth="1"/>
    <col min="14347" max="14347" width="6" style="47" customWidth="1"/>
    <col min="14348" max="14348" width="5.08984375" style="47" customWidth="1"/>
    <col min="14349" max="14349" width="5.90625" style="47" customWidth="1"/>
    <col min="14350" max="14350" width="3.08984375" style="47" customWidth="1"/>
    <col min="14351" max="14351" width="12.90625" style="47" customWidth="1"/>
    <col min="14352" max="14352" width="2.90625" style="47" customWidth="1"/>
    <col min="14353" max="14353" width="77.453125" style="47" customWidth="1"/>
    <col min="14354" max="14598" width="11.36328125" style="47"/>
    <col min="14599" max="14599" width="16.90625" style="47" customWidth="1"/>
    <col min="14600" max="14600" width="11.08984375" style="47" customWidth="1"/>
    <col min="14601" max="14601" width="3.90625" style="47" bestFit="1" customWidth="1"/>
    <col min="14602" max="14602" width="11.08984375" style="47" customWidth="1"/>
    <col min="14603" max="14603" width="6" style="47" customWidth="1"/>
    <col min="14604" max="14604" width="5.08984375" style="47" customWidth="1"/>
    <col min="14605" max="14605" width="5.90625" style="47" customWidth="1"/>
    <col min="14606" max="14606" width="3.08984375" style="47" customWidth="1"/>
    <col min="14607" max="14607" width="12.90625" style="47" customWidth="1"/>
    <col min="14608" max="14608" width="2.90625" style="47" customWidth="1"/>
    <col min="14609" max="14609" width="77.453125" style="47" customWidth="1"/>
    <col min="14610" max="14854" width="11.36328125" style="47"/>
    <col min="14855" max="14855" width="16.90625" style="47" customWidth="1"/>
    <col min="14856" max="14856" width="11.08984375" style="47" customWidth="1"/>
    <col min="14857" max="14857" width="3.90625" style="47" bestFit="1" customWidth="1"/>
    <col min="14858" max="14858" width="11.08984375" style="47" customWidth="1"/>
    <col min="14859" max="14859" width="6" style="47" customWidth="1"/>
    <col min="14860" max="14860" width="5.08984375" style="47" customWidth="1"/>
    <col min="14861" max="14861" width="5.90625" style="47" customWidth="1"/>
    <col min="14862" max="14862" width="3.08984375" style="47" customWidth="1"/>
    <col min="14863" max="14863" width="12.90625" style="47" customWidth="1"/>
    <col min="14864" max="14864" width="2.90625" style="47" customWidth="1"/>
    <col min="14865" max="14865" width="77.453125" style="47" customWidth="1"/>
    <col min="14866" max="15110" width="11.36328125" style="47"/>
    <col min="15111" max="15111" width="16.90625" style="47" customWidth="1"/>
    <col min="15112" max="15112" width="11.08984375" style="47" customWidth="1"/>
    <col min="15113" max="15113" width="3.90625" style="47" bestFit="1" customWidth="1"/>
    <col min="15114" max="15114" width="11.08984375" style="47" customWidth="1"/>
    <col min="15115" max="15115" width="6" style="47" customWidth="1"/>
    <col min="15116" max="15116" width="5.08984375" style="47" customWidth="1"/>
    <col min="15117" max="15117" width="5.90625" style="47" customWidth="1"/>
    <col min="15118" max="15118" width="3.08984375" style="47" customWidth="1"/>
    <col min="15119" max="15119" width="12.90625" style="47" customWidth="1"/>
    <col min="15120" max="15120" width="2.90625" style="47" customWidth="1"/>
    <col min="15121" max="15121" width="77.453125" style="47" customWidth="1"/>
    <col min="15122" max="15366" width="11.36328125" style="47"/>
    <col min="15367" max="15367" width="16.90625" style="47" customWidth="1"/>
    <col min="15368" max="15368" width="11.08984375" style="47" customWidth="1"/>
    <col min="15369" max="15369" width="3.90625" style="47" bestFit="1" customWidth="1"/>
    <col min="15370" max="15370" width="11.08984375" style="47" customWidth="1"/>
    <col min="15371" max="15371" width="6" style="47" customWidth="1"/>
    <col min="15372" max="15372" width="5.08984375" style="47" customWidth="1"/>
    <col min="15373" max="15373" width="5.90625" style="47" customWidth="1"/>
    <col min="15374" max="15374" width="3.08984375" style="47" customWidth="1"/>
    <col min="15375" max="15375" width="12.90625" style="47" customWidth="1"/>
    <col min="15376" max="15376" width="2.90625" style="47" customWidth="1"/>
    <col min="15377" max="15377" width="77.453125" style="47" customWidth="1"/>
    <col min="15378" max="15622" width="11.36328125" style="47"/>
    <col min="15623" max="15623" width="16.90625" style="47" customWidth="1"/>
    <col min="15624" max="15624" width="11.08984375" style="47" customWidth="1"/>
    <col min="15625" max="15625" width="3.90625" style="47" bestFit="1" customWidth="1"/>
    <col min="15626" max="15626" width="11.08984375" style="47" customWidth="1"/>
    <col min="15627" max="15627" width="6" style="47" customWidth="1"/>
    <col min="15628" max="15628" width="5.08984375" style="47" customWidth="1"/>
    <col min="15629" max="15629" width="5.90625" style="47" customWidth="1"/>
    <col min="15630" max="15630" width="3.08984375" style="47" customWidth="1"/>
    <col min="15631" max="15631" width="12.90625" style="47" customWidth="1"/>
    <col min="15632" max="15632" width="2.90625" style="47" customWidth="1"/>
    <col min="15633" max="15633" width="77.453125" style="47" customWidth="1"/>
    <col min="15634" max="15878" width="11.36328125" style="47"/>
    <col min="15879" max="15879" width="16.90625" style="47" customWidth="1"/>
    <col min="15880" max="15880" width="11.08984375" style="47" customWidth="1"/>
    <col min="15881" max="15881" width="3.90625" style="47" bestFit="1" customWidth="1"/>
    <col min="15882" max="15882" width="11.08984375" style="47" customWidth="1"/>
    <col min="15883" max="15883" width="6" style="47" customWidth="1"/>
    <col min="15884" max="15884" width="5.08984375" style="47" customWidth="1"/>
    <col min="15885" max="15885" width="5.90625" style="47" customWidth="1"/>
    <col min="15886" max="15886" width="3.08984375" style="47" customWidth="1"/>
    <col min="15887" max="15887" width="12.90625" style="47" customWidth="1"/>
    <col min="15888" max="15888" width="2.90625" style="47" customWidth="1"/>
    <col min="15889" max="15889" width="77.453125" style="47" customWidth="1"/>
    <col min="15890" max="16134" width="11.36328125" style="47"/>
    <col min="16135" max="16135" width="16.90625" style="47" customWidth="1"/>
    <col min="16136" max="16136" width="11.08984375" style="47" customWidth="1"/>
    <col min="16137" max="16137" width="3.90625" style="47" bestFit="1" customWidth="1"/>
    <col min="16138" max="16138" width="11.08984375" style="47" customWidth="1"/>
    <col min="16139" max="16139" width="6" style="47" customWidth="1"/>
    <col min="16140" max="16140" width="5.08984375" style="47" customWidth="1"/>
    <col min="16141" max="16141" width="5.90625" style="47" customWidth="1"/>
    <col min="16142" max="16142" width="3.08984375" style="47" customWidth="1"/>
    <col min="16143" max="16143" width="12.90625" style="47" customWidth="1"/>
    <col min="16144" max="16144" width="2.90625" style="47" customWidth="1"/>
    <col min="16145" max="16145" width="77.453125" style="47" customWidth="1"/>
    <col min="16146" max="16384" width="11.36328125" style="47"/>
  </cols>
  <sheetData>
    <row r="1" spans="1:42" ht="24.75" customHeight="1">
      <c r="A1" s="216" t="s">
        <v>195</v>
      </c>
      <c r="B1" s="156"/>
      <c r="C1" s="99"/>
      <c r="D1" s="429" t="str">
        <f>"作　業　日　報　兼　直　接　人　件　費　個　別　明　細　表　（"&amp;AJ7&amp;"年"&amp;AJ8&amp;"月支払分）"</f>
        <v>作　業　日　報　兼　直　接　人　件　費　個　別　明　細　表　（2025年12月支払分）</v>
      </c>
      <c r="E1" s="429"/>
      <c r="F1" s="429"/>
      <c r="G1" s="429"/>
      <c r="H1" s="429"/>
      <c r="I1" s="429"/>
      <c r="J1" s="429"/>
      <c r="K1" s="429"/>
      <c r="L1" s="429"/>
      <c r="M1" s="429"/>
      <c r="N1" s="429"/>
      <c r="AD1" s="425" t="s">
        <v>94</v>
      </c>
      <c r="AE1" s="48" t="s">
        <v>44</v>
      </c>
      <c r="AF1" s="49">
        <f>初期条件設定表!$C$10</f>
        <v>0.375</v>
      </c>
      <c r="AG1" s="49">
        <f>初期条件設定表!$C$14</f>
        <v>0.75</v>
      </c>
      <c r="AI1" s="50" t="s">
        <v>12</v>
      </c>
      <c r="AJ1" s="51">
        <f>' 入力用 従事者別直接人件費集計表（後期）'!A18</f>
        <v>2025</v>
      </c>
      <c r="AM1" s="50" t="s">
        <v>43</v>
      </c>
      <c r="AN1" s="52" t="str">
        <f ca="1">RIGHT(CELL("filename",A1),LEN(CELL("filename",A1))-FIND("]",CELL("filename",A1)))</f>
        <v>2025年12月作業分</v>
      </c>
      <c r="AO1" s="217"/>
      <c r="AP1" s="218"/>
    </row>
    <row r="2" spans="1:42" ht="24.75" customHeight="1">
      <c r="C2" s="99"/>
      <c r="D2" s="429"/>
      <c r="E2" s="429"/>
      <c r="F2" s="429"/>
      <c r="G2" s="429"/>
      <c r="H2" s="429"/>
      <c r="I2" s="429"/>
      <c r="J2" s="429"/>
      <c r="K2" s="429"/>
      <c r="L2" s="429"/>
      <c r="M2" s="429"/>
      <c r="N2" s="429"/>
      <c r="AD2" s="425"/>
      <c r="AE2" s="48"/>
      <c r="AF2" s="49">
        <f>初期条件設定表!$C$11</f>
        <v>0</v>
      </c>
      <c r="AG2" s="49">
        <f>初期条件設定表!$E$11</f>
        <v>0</v>
      </c>
      <c r="AI2" s="50" t="s">
        <v>13</v>
      </c>
      <c r="AJ2" s="51">
        <f>' 入力用 従事者別直接人件費集計表（後期）'!D18</f>
        <v>12</v>
      </c>
      <c r="AN2" s="53"/>
    </row>
    <row r="3" spans="1:42" ht="27.75" customHeight="1">
      <c r="A3" s="219" t="s">
        <v>9</v>
      </c>
      <c r="B3" s="426" t="str">
        <f>' 入力用 従事者別直接人件費集計表（後期）'!D5</f>
        <v>○○△△株式会社</v>
      </c>
      <c r="C3" s="426"/>
      <c r="D3" s="426"/>
      <c r="E3" s="220"/>
      <c r="F3" s="220"/>
      <c r="G3" s="220"/>
      <c r="H3" s="220"/>
      <c r="I3" s="220"/>
      <c r="J3" s="220"/>
      <c r="K3" s="220"/>
      <c r="L3" s="220"/>
      <c r="M3" s="220"/>
      <c r="N3" s="220"/>
      <c r="AD3" s="425"/>
      <c r="AE3" s="48" t="s">
        <v>36</v>
      </c>
      <c r="AF3" s="49">
        <f>初期条件設定表!$C$12</f>
        <v>0.5</v>
      </c>
      <c r="AG3" s="49">
        <f>初期条件設定表!$E$12</f>
        <v>0.54166666666666663</v>
      </c>
      <c r="AI3" s="50" t="s">
        <v>58</v>
      </c>
      <c r="AJ3" s="54">
        <f>DATE($AJ$1,AJ2-1,AF6+1)</f>
        <v>45992</v>
      </c>
      <c r="AN3" s="53"/>
    </row>
    <row r="4" spans="1:42" ht="27.75" customHeight="1">
      <c r="A4" s="221" t="s">
        <v>2</v>
      </c>
      <c r="B4" s="427" t="str">
        <f>' 入力用 従事者別直接人件費集計表（後期）'!D6</f>
        <v>公社　太郎</v>
      </c>
      <c r="C4" s="427"/>
      <c r="D4" s="427"/>
      <c r="E4" s="222"/>
      <c r="F4" s="222"/>
      <c r="G4" s="222"/>
      <c r="AD4" s="425"/>
      <c r="AE4" s="48"/>
      <c r="AF4" s="49">
        <f>初期条件設定表!$C$13</f>
        <v>0</v>
      </c>
      <c r="AG4" s="49">
        <f>初期条件設定表!$E$13</f>
        <v>0</v>
      </c>
      <c r="AI4" s="50" t="s">
        <v>79</v>
      </c>
      <c r="AJ4" s="54">
        <f>DATE(AJ1,AJ2,AF5)</f>
        <v>46022</v>
      </c>
      <c r="AM4" s="50" t="s">
        <v>77</v>
      </c>
      <c r="AN4" s="55">
        <f>LEN(AJ5)</f>
        <v>2</v>
      </c>
    </row>
    <row r="5" spans="1:42" ht="27.75" customHeight="1">
      <c r="A5" s="224" t="s">
        <v>8</v>
      </c>
      <c r="B5" s="428">
        <f>IF(' 入力用 従事者別直接人件費集計表（後期）'!Y8="","",' 入力用 従事者別直接人件費集計表（後期）'!Y8)</f>
        <v>0</v>
      </c>
      <c r="C5" s="428"/>
      <c r="D5" s="428"/>
      <c r="E5" s="222"/>
      <c r="F5" s="222"/>
      <c r="G5" s="222"/>
      <c r="AD5" s="425"/>
      <c r="AE5" s="48" t="s">
        <v>37</v>
      </c>
      <c r="AF5" s="56" t="str">
        <f>IF(初期条件設定表!$C$24="末",TEXT(DATE(AJ1,AJ2+1,1)-1,"d"),初期条件設定表!$C$24)</f>
        <v>31</v>
      </c>
      <c r="AG5" s="47" t="s">
        <v>38</v>
      </c>
      <c r="AI5" s="50" t="s">
        <v>57</v>
      </c>
      <c r="AJ5" s="57" t="str">
        <f>初期条件設定表!Q5</f>
        <v>土日</v>
      </c>
      <c r="AM5" s="50" t="s">
        <v>78</v>
      </c>
      <c r="AN5" s="52" t="str">
        <f>AJ5&amp;"※月火水木金土日"</f>
        <v>土日※月火水木金土日</v>
      </c>
      <c r="AO5" s="217"/>
      <c r="AP5" s="218"/>
    </row>
    <row r="6" spans="1:42" ht="22.5" customHeight="1" thickBot="1">
      <c r="A6" s="225"/>
      <c r="O6" s="58" t="s">
        <v>45</v>
      </c>
      <c r="P6" s="59" t="s">
        <v>47</v>
      </c>
      <c r="Q6" s="58" t="s">
        <v>46</v>
      </c>
      <c r="R6" s="58" t="s">
        <v>48</v>
      </c>
      <c r="S6" s="58" t="s">
        <v>49</v>
      </c>
      <c r="T6" s="58" t="s">
        <v>50</v>
      </c>
      <c r="U6" s="58" t="s">
        <v>60</v>
      </c>
      <c r="V6" s="58" t="s">
        <v>61</v>
      </c>
      <c r="W6" s="58" t="s">
        <v>62</v>
      </c>
      <c r="X6" s="58"/>
      <c r="Y6" s="58"/>
      <c r="Z6" s="58"/>
      <c r="AE6" s="50" t="s">
        <v>95</v>
      </c>
      <c r="AF6" s="56" t="str">
        <f>IF(初期条件設定表!$C$24="末",TEXT(DATE(AJ1,AJ2,1)-1,"d"),初期条件設定表!$C$24)</f>
        <v>30</v>
      </c>
      <c r="AG6" s="47" t="s">
        <v>38</v>
      </c>
      <c r="AH6" s="436" t="s">
        <v>104</v>
      </c>
      <c r="AI6" s="436"/>
      <c r="AJ6" s="226">
        <f>初期条件設定表!$C$15</f>
        <v>0.33333333333333331</v>
      </c>
    </row>
    <row r="7" spans="1:42" s="202" customFormat="1" ht="24" customHeight="1">
      <c r="A7" s="439" t="s">
        <v>7</v>
      </c>
      <c r="B7" s="441" t="s">
        <v>6</v>
      </c>
      <c r="C7" s="441"/>
      <c r="D7" s="441"/>
      <c r="E7" s="397" t="s">
        <v>5</v>
      </c>
      <c r="F7" s="398"/>
      <c r="G7" s="398"/>
      <c r="H7" s="399"/>
      <c r="I7" s="405" t="s">
        <v>103</v>
      </c>
      <c r="J7" s="405" t="s">
        <v>102</v>
      </c>
      <c r="K7" s="397" t="s">
        <v>4</v>
      </c>
      <c r="L7" s="399"/>
      <c r="M7" s="437" t="s">
        <v>113</v>
      </c>
      <c r="N7" s="438"/>
      <c r="O7" s="417" t="s">
        <v>52</v>
      </c>
      <c r="P7" s="414" t="s">
        <v>34</v>
      </c>
      <c r="Q7" s="414" t="s">
        <v>35</v>
      </c>
      <c r="R7" s="414" t="s">
        <v>53</v>
      </c>
      <c r="S7" s="414"/>
      <c r="T7" s="414" t="s">
        <v>51</v>
      </c>
      <c r="U7" s="414"/>
      <c r="V7" s="414" t="s">
        <v>54</v>
      </c>
      <c r="W7" s="410" t="s">
        <v>55</v>
      </c>
      <c r="AI7" s="202" t="s">
        <v>107</v>
      </c>
      <c r="AJ7" s="227">
        <f>IF(初期条件設定表!C26="当月",' 入力用 従事者別直接人件費集計表（後期）'!A18,' 入力用 従事者別直接人件費集計表（後期）'!A19)</f>
        <v>2025</v>
      </c>
    </row>
    <row r="8" spans="1:42" s="202" customFormat="1" ht="24" customHeight="1" thickBot="1">
      <c r="A8" s="440"/>
      <c r="B8" s="442"/>
      <c r="C8" s="442"/>
      <c r="D8" s="442"/>
      <c r="E8" s="400"/>
      <c r="F8" s="401"/>
      <c r="G8" s="401"/>
      <c r="H8" s="402"/>
      <c r="I8" s="406"/>
      <c r="J8" s="406"/>
      <c r="K8" s="403"/>
      <c r="L8" s="404"/>
      <c r="M8" s="228" t="s">
        <v>114</v>
      </c>
      <c r="N8" s="229" t="s">
        <v>155</v>
      </c>
      <c r="O8" s="417"/>
      <c r="P8" s="414"/>
      <c r="Q8" s="414"/>
      <c r="R8" s="414"/>
      <c r="S8" s="414"/>
      <c r="T8" s="414"/>
      <c r="U8" s="414"/>
      <c r="V8" s="414"/>
      <c r="W8" s="410"/>
      <c r="AI8" s="202" t="s">
        <v>106</v>
      </c>
      <c r="AJ8" s="227">
        <f>IF(初期条件設定表!C26="当月",' 入力用 従事者別直接人件費集計表（後期）'!D18,' 入力用 従事者別直接人件費集計表（後期）'!D19)</f>
        <v>12</v>
      </c>
    </row>
    <row r="9" spans="1:42" ht="46.15" customHeight="1">
      <c r="A9" s="230">
        <f>Y9</f>
        <v>45992</v>
      </c>
      <c r="B9" s="84" t="s">
        <v>32</v>
      </c>
      <c r="C9" s="232" t="s">
        <v>3</v>
      </c>
      <c r="D9" s="87" t="s">
        <v>32</v>
      </c>
      <c r="E9" s="73" t="str">
        <f>IFERROR(HOUR(Q9),"")</f>
        <v/>
      </c>
      <c r="F9" s="74" t="s">
        <v>30</v>
      </c>
      <c r="G9" s="75" t="str">
        <f>IFERROR(MINUTE(Q9),"")</f>
        <v/>
      </c>
      <c r="H9" s="120" t="s">
        <v>31</v>
      </c>
      <c r="I9" s="124" t="str">
        <f>T9</f>
        <v/>
      </c>
      <c r="J9" s="125"/>
      <c r="K9" s="76" t="str">
        <f>IFERROR((E9+G9/60)*$B$5,"")</f>
        <v/>
      </c>
      <c r="L9" s="141" t="s">
        <v>0</v>
      </c>
      <c r="M9" s="142"/>
      <c r="N9" s="143"/>
      <c r="O9" s="60" t="str">
        <f t="shared" ref="O9:O35" si="0">IF(OR(DBCS(B9)="：",B9="",DBCS(D9)="：",D9=""),"",$D9-$B9)</f>
        <v/>
      </c>
      <c r="P9" s="60" t="str">
        <f t="shared" ref="P9:P35" si="1">IFERROR(IF(J9="",D9-B9-W9,D9-B9-J9-W9),"")</f>
        <v/>
      </c>
      <c r="Q9" s="61" t="str">
        <f t="shared" ref="Q9:Q35" si="2">IFERROR(MIN(IF(P9&gt;0,FLOOR(P9,"0:30"),""),$AJ$6),"")</f>
        <v/>
      </c>
      <c r="R9" s="62" t="str">
        <f t="shared" ref="R9:R35" si="3">IF(OR(DBCS($B9)="：",$B9="",DBCS($D9)="：",$D9=""),"",MAX(MIN($D9,AF$1)-MAX($B9,TIME(0,0,0)),0))</f>
        <v/>
      </c>
      <c r="S9" s="62" t="str">
        <f t="shared" ref="S9:S35" si="4">IF(OR(DBCS($B9)="：",$B9="",DBCS($D9)="：",$D9=""),"",MAX(MIN($D9,AG$2)-MAX($B9,$AF$2),0))</f>
        <v/>
      </c>
      <c r="T9" s="62" t="str">
        <f t="shared" ref="T9:T35" si="5">IF(OR(DBCS($B9)="：",$B9="",DBCS($D9)="：",$D9=""),"",MAX(MIN($D9,$AG$3)-MAX($B9,$AF$3),0))</f>
        <v/>
      </c>
      <c r="U9" s="62" t="str">
        <f t="shared" ref="U9:U35" si="6">IF(OR(DBCS($B9)="：",$B9="",DBCS($D9)="：",$D9=""),"",MAX(MIN($D9,$AG$4)-MAX($B9,$AF$4),0))</f>
        <v/>
      </c>
      <c r="V9" s="62" t="str">
        <f t="shared" ref="V9:V35" si="7">IF(OR(DBCS($B9)="：",$B9="",DBCS($D9)="：",$D9=""),"",MAX(MIN($D9,TIME(23,59,59))-MAX($B9,$AG$1),0))</f>
        <v/>
      </c>
      <c r="W9" s="62" t="str">
        <f>IF(OR(DBCS($B9)="：",$B9="",DBCS($D9)="：",$D9=""),"",SUM(R9:V9))</f>
        <v/>
      </c>
      <c r="Y9" s="230">
        <f>IF($AJ$3="","",IF(FIND(TEXT($AJ$3,"aaa"),$AN$5)&gt;$AN$4,$AJ$3,IF(FIND(TEXT($AJ$3+1,"aaa"),$AN$5)&gt;$AN$4,$AJ$3+1,IF(FIND(TEXT($AJ$3+2,"aaa"),$AN$5)&gt;$AN$4,$AJ$3+2,IF(FIND(TEXT($AJ$3+3,"aaa"),$AN$5)&gt;$AN$4,$AJ$3+3,"")))))</f>
        <v>45992</v>
      </c>
      <c r="AA9" s="63"/>
    </row>
    <row r="10" spans="1:42" ht="46.15" customHeight="1">
      <c r="A10" s="230">
        <f t="shared" ref="A10:A35" si="8">Y10</f>
        <v>45993</v>
      </c>
      <c r="B10" s="84" t="s">
        <v>32</v>
      </c>
      <c r="C10" s="232" t="s">
        <v>3</v>
      </c>
      <c r="D10" s="87" t="s">
        <v>32</v>
      </c>
      <c r="E10" s="73" t="str">
        <f>IFERROR(HOUR(Q10),"")</f>
        <v/>
      </c>
      <c r="F10" s="74" t="s">
        <v>30</v>
      </c>
      <c r="G10" s="75" t="str">
        <f>IFERROR(MINUTE(Q10),"")</f>
        <v/>
      </c>
      <c r="H10" s="120" t="s">
        <v>31</v>
      </c>
      <c r="I10" s="122" t="str">
        <f t="shared" ref="I10:I35" si="9">T10</f>
        <v/>
      </c>
      <c r="J10" s="125"/>
      <c r="K10" s="76" t="str">
        <f t="shared" ref="K10:K35" si="10">IFERROR((E10+G10/60)*$B$5,"")</f>
        <v/>
      </c>
      <c r="L10" s="141" t="s">
        <v>0</v>
      </c>
      <c r="M10" s="144"/>
      <c r="N10" s="145"/>
      <c r="O10" s="60" t="str">
        <f t="shared" si="0"/>
        <v/>
      </c>
      <c r="P10" s="60" t="str">
        <f t="shared" si="1"/>
        <v/>
      </c>
      <c r="Q10" s="61" t="str">
        <f t="shared" si="2"/>
        <v/>
      </c>
      <c r="R10" s="62" t="str">
        <f t="shared" si="3"/>
        <v/>
      </c>
      <c r="S10" s="62" t="str">
        <f t="shared" si="4"/>
        <v/>
      </c>
      <c r="T10" s="62" t="str">
        <f t="shared" si="5"/>
        <v/>
      </c>
      <c r="U10" s="62" t="str">
        <f t="shared" si="6"/>
        <v/>
      </c>
      <c r="V10" s="62" t="str">
        <f t="shared" si="7"/>
        <v/>
      </c>
      <c r="W10" s="62" t="str">
        <f t="shared" ref="W10:W33" si="11">IF(OR(DBCS($B10)="：",$B10="",DBCS($D10)="：",$D10=""),"",SUM(R10:V10))</f>
        <v/>
      </c>
      <c r="Y10" s="230">
        <f t="shared" ref="Y10:Y35" si="12">IF($A9="","",IF(AND($A9+1&lt;=$AJ$4,FIND(TEXT($A9+1,"aaa"),$AN$5)&gt;$AN$4),$A9+1,IF(AND($A9+2&lt;=$AJ$4,FIND(TEXT($A9+2,"aaa"),$AN$5)&gt;$AN$4),$A9+2,IF(AND($A9+3&lt;=$AJ$4,FIND(TEXT($A9+3,"aaa"),$AN$5)&gt;$AN$4),$A9+3,IF(AND($A9+4&lt;=$AJ$4,FIND(TEXT($A9+4,"aaa"),$AN$5)&gt;$AN$4),$A9+4,"")))))</f>
        <v>45993</v>
      </c>
      <c r="AA10" s="63"/>
      <c r="AE10" s="236" t="s">
        <v>115</v>
      </c>
      <c r="AF10" s="236" t="s">
        <v>155</v>
      </c>
    </row>
    <row r="11" spans="1:42" ht="46.15" customHeight="1">
      <c r="A11" s="230">
        <f t="shared" si="8"/>
        <v>45994</v>
      </c>
      <c r="B11" s="84" t="s">
        <v>32</v>
      </c>
      <c r="C11" s="232" t="s">
        <v>3</v>
      </c>
      <c r="D11" s="87" t="s">
        <v>32</v>
      </c>
      <c r="E11" s="73" t="str">
        <f>IFERROR(HOUR(Q11),"")</f>
        <v/>
      </c>
      <c r="F11" s="74" t="s">
        <v>30</v>
      </c>
      <c r="G11" s="75" t="str">
        <f>IFERROR(MINUTE(Q11),"")</f>
        <v/>
      </c>
      <c r="H11" s="120" t="s">
        <v>31</v>
      </c>
      <c r="I11" s="122" t="str">
        <f t="shared" si="9"/>
        <v/>
      </c>
      <c r="J11" s="125"/>
      <c r="K11" s="76" t="str">
        <f t="shared" si="10"/>
        <v/>
      </c>
      <c r="L11" s="141" t="s">
        <v>0</v>
      </c>
      <c r="M11" s="144"/>
      <c r="N11" s="145"/>
      <c r="O11" s="60" t="str">
        <f t="shared" si="0"/>
        <v/>
      </c>
      <c r="P11" s="60" t="str">
        <f t="shared" si="1"/>
        <v/>
      </c>
      <c r="Q11" s="61" t="str">
        <f t="shared" si="2"/>
        <v/>
      </c>
      <c r="R11" s="62" t="str">
        <f t="shared" si="3"/>
        <v/>
      </c>
      <c r="S11" s="62" t="str">
        <f t="shared" si="4"/>
        <v/>
      </c>
      <c r="T11" s="62" t="str">
        <f t="shared" si="5"/>
        <v/>
      </c>
      <c r="U11" s="62" t="str">
        <f t="shared" si="6"/>
        <v/>
      </c>
      <c r="V11" s="62" t="str">
        <f t="shared" si="7"/>
        <v/>
      </c>
      <c r="W11" s="62" t="str">
        <f t="shared" si="11"/>
        <v/>
      </c>
      <c r="Y11" s="230">
        <f t="shared" si="12"/>
        <v>45994</v>
      </c>
      <c r="AA11" s="63"/>
      <c r="AE11" s="237" t="str">
        <f>初期条件設定表!U5</f>
        <v>　</v>
      </c>
      <c r="AF11" s="238" t="str">
        <f>初期条件設定表!V5</f>
        <v>　</v>
      </c>
    </row>
    <row r="12" spans="1:42" ht="46.15" customHeight="1">
      <c r="A12" s="230">
        <f t="shared" si="8"/>
        <v>45995</v>
      </c>
      <c r="B12" s="84" t="s">
        <v>32</v>
      </c>
      <c r="C12" s="232" t="s">
        <v>3</v>
      </c>
      <c r="D12" s="87" t="s">
        <v>32</v>
      </c>
      <c r="E12" s="73" t="str">
        <f>IFERROR(HOUR(Q12),"")</f>
        <v/>
      </c>
      <c r="F12" s="74" t="s">
        <v>30</v>
      </c>
      <c r="G12" s="75" t="str">
        <f>IFERROR(MINUTE(Q12),"")</f>
        <v/>
      </c>
      <c r="H12" s="120" t="s">
        <v>31</v>
      </c>
      <c r="I12" s="122" t="str">
        <f t="shared" si="9"/>
        <v/>
      </c>
      <c r="J12" s="125"/>
      <c r="K12" s="76" t="str">
        <f t="shared" si="10"/>
        <v/>
      </c>
      <c r="L12" s="141" t="s">
        <v>0</v>
      </c>
      <c r="M12" s="144"/>
      <c r="N12" s="145"/>
      <c r="O12" s="60" t="str">
        <f t="shared" si="0"/>
        <v/>
      </c>
      <c r="P12" s="60" t="str">
        <f t="shared" si="1"/>
        <v/>
      </c>
      <c r="Q12" s="61" t="str">
        <f t="shared" si="2"/>
        <v/>
      </c>
      <c r="R12" s="62" t="str">
        <f t="shared" si="3"/>
        <v/>
      </c>
      <c r="S12" s="62" t="str">
        <f t="shared" si="4"/>
        <v/>
      </c>
      <c r="T12" s="62" t="str">
        <f t="shared" si="5"/>
        <v/>
      </c>
      <c r="U12" s="62" t="str">
        <f t="shared" si="6"/>
        <v/>
      </c>
      <c r="V12" s="62" t="str">
        <f t="shared" si="7"/>
        <v/>
      </c>
      <c r="W12" s="62" t="str">
        <f t="shared" si="11"/>
        <v/>
      </c>
      <c r="Y12" s="230">
        <f t="shared" si="12"/>
        <v>45995</v>
      </c>
      <c r="AA12" s="63"/>
      <c r="AE12" s="237" t="str">
        <f>初期条件設定表!U6</f>
        <v>設計（除ソフトウェア）</v>
      </c>
      <c r="AF12" s="239" t="str">
        <f>初期条件設定表!V6</f>
        <v>A</v>
      </c>
    </row>
    <row r="13" spans="1:42" ht="46.15" customHeight="1">
      <c r="A13" s="230">
        <f t="shared" si="8"/>
        <v>45996</v>
      </c>
      <c r="B13" s="84" t="s">
        <v>32</v>
      </c>
      <c r="C13" s="232" t="s">
        <v>3</v>
      </c>
      <c r="D13" s="87" t="s">
        <v>32</v>
      </c>
      <c r="E13" s="73" t="str">
        <f>IFERROR(HOUR(Q13),"")</f>
        <v/>
      </c>
      <c r="F13" s="74" t="s">
        <v>30</v>
      </c>
      <c r="G13" s="75" t="str">
        <f>IFERROR(MINUTE(Q13),"")</f>
        <v/>
      </c>
      <c r="H13" s="120" t="s">
        <v>31</v>
      </c>
      <c r="I13" s="122" t="str">
        <f t="shared" si="9"/>
        <v/>
      </c>
      <c r="J13" s="125"/>
      <c r="K13" s="76" t="str">
        <f t="shared" si="10"/>
        <v/>
      </c>
      <c r="L13" s="141" t="s">
        <v>0</v>
      </c>
      <c r="M13" s="144"/>
      <c r="N13" s="145"/>
      <c r="O13" s="60" t="str">
        <f t="shared" si="0"/>
        <v/>
      </c>
      <c r="P13" s="60" t="str">
        <f t="shared" si="1"/>
        <v/>
      </c>
      <c r="Q13" s="61" t="str">
        <f t="shared" si="2"/>
        <v/>
      </c>
      <c r="R13" s="62" t="str">
        <f t="shared" si="3"/>
        <v/>
      </c>
      <c r="S13" s="62" t="str">
        <f t="shared" si="4"/>
        <v/>
      </c>
      <c r="T13" s="62" t="str">
        <f t="shared" si="5"/>
        <v/>
      </c>
      <c r="U13" s="62" t="str">
        <f t="shared" si="6"/>
        <v/>
      </c>
      <c r="V13" s="62" t="str">
        <f t="shared" si="7"/>
        <v/>
      </c>
      <c r="W13" s="62" t="str">
        <f t="shared" si="11"/>
        <v/>
      </c>
      <c r="X13" s="62" t="str">
        <f t="shared" ref="X13:X35" si="13">IF(OR(DBCS($B13)="：",$B13="",DBCS($D13)="：",$D13=""),"",MAX(MIN($D13,$AG$3)-MAX($B13,$AF$3),0))</f>
        <v/>
      </c>
      <c r="Y13" s="230">
        <f t="shared" si="12"/>
        <v>45996</v>
      </c>
      <c r="Z13" s="62" t="str">
        <f t="shared" ref="Z13:Z33" si="14">IF(OR(DBCS($B13)="：",$B13="",DBCS($D13)="：",$D13=""),"",MAX(MIN($D13,TIME(23,59,59))-MAX($B13,$AG$1),0))</f>
        <v/>
      </c>
      <c r="AA13" s="63"/>
      <c r="AE13" s="237" t="str">
        <f>初期条件設定表!U7</f>
        <v>要件定義</v>
      </c>
      <c r="AF13" s="239" t="str">
        <f>初期条件設定表!V7</f>
        <v>B</v>
      </c>
    </row>
    <row r="14" spans="1:42" ht="46.15" customHeight="1">
      <c r="A14" s="230">
        <f t="shared" si="8"/>
        <v>45999</v>
      </c>
      <c r="B14" s="84" t="s">
        <v>32</v>
      </c>
      <c r="C14" s="232" t="s">
        <v>3</v>
      </c>
      <c r="D14" s="87" t="s">
        <v>32</v>
      </c>
      <c r="E14" s="73" t="str">
        <f t="shared" ref="E14:E35" si="15">IFERROR(HOUR(Q14),"")</f>
        <v/>
      </c>
      <c r="F14" s="74" t="s">
        <v>30</v>
      </c>
      <c r="G14" s="75" t="str">
        <f t="shared" ref="G14:G35" si="16">IFERROR(MINUTE(Q14),"")</f>
        <v/>
      </c>
      <c r="H14" s="120" t="s">
        <v>31</v>
      </c>
      <c r="I14" s="122" t="str">
        <f t="shared" si="9"/>
        <v/>
      </c>
      <c r="J14" s="125"/>
      <c r="K14" s="76" t="str">
        <f t="shared" si="10"/>
        <v/>
      </c>
      <c r="L14" s="141" t="s">
        <v>0</v>
      </c>
      <c r="M14" s="144"/>
      <c r="N14" s="145"/>
      <c r="O14" s="60" t="str">
        <f t="shared" si="0"/>
        <v/>
      </c>
      <c r="P14" s="60" t="str">
        <f t="shared" si="1"/>
        <v/>
      </c>
      <c r="Q14" s="61" t="str">
        <f t="shared" si="2"/>
        <v/>
      </c>
      <c r="R14" s="62" t="str">
        <f t="shared" si="3"/>
        <v/>
      </c>
      <c r="S14" s="62" t="str">
        <f t="shared" si="4"/>
        <v/>
      </c>
      <c r="T14" s="62" t="str">
        <f t="shared" si="5"/>
        <v/>
      </c>
      <c r="U14" s="62" t="str">
        <f t="shared" si="6"/>
        <v/>
      </c>
      <c r="V14" s="62" t="str">
        <f t="shared" si="7"/>
        <v/>
      </c>
      <c r="W14" s="62" t="str">
        <f t="shared" si="11"/>
        <v/>
      </c>
      <c r="X14" s="62" t="str">
        <f t="shared" si="13"/>
        <v/>
      </c>
      <c r="Y14" s="230">
        <f t="shared" si="12"/>
        <v>45999</v>
      </c>
      <c r="Z14" s="62" t="str">
        <f t="shared" si="14"/>
        <v/>
      </c>
      <c r="AA14" s="63"/>
      <c r="AE14" s="237" t="str">
        <f>初期条件設定表!U8</f>
        <v>システム要件定義</v>
      </c>
      <c r="AF14" s="239" t="str">
        <f>初期条件設定表!V8</f>
        <v>C</v>
      </c>
    </row>
    <row r="15" spans="1:42" ht="46.15" customHeight="1">
      <c r="A15" s="230">
        <f t="shared" si="8"/>
        <v>46000</v>
      </c>
      <c r="B15" s="84" t="s">
        <v>32</v>
      </c>
      <c r="C15" s="232" t="s">
        <v>3</v>
      </c>
      <c r="D15" s="87" t="s">
        <v>32</v>
      </c>
      <c r="E15" s="73" t="str">
        <f t="shared" si="15"/>
        <v/>
      </c>
      <c r="F15" s="74" t="s">
        <v>30</v>
      </c>
      <c r="G15" s="75" t="str">
        <f t="shared" si="16"/>
        <v/>
      </c>
      <c r="H15" s="120" t="s">
        <v>31</v>
      </c>
      <c r="I15" s="122" t="str">
        <f t="shared" si="9"/>
        <v/>
      </c>
      <c r="J15" s="125"/>
      <c r="K15" s="76" t="str">
        <f t="shared" si="10"/>
        <v/>
      </c>
      <c r="L15" s="141" t="s">
        <v>0</v>
      </c>
      <c r="M15" s="144"/>
      <c r="N15" s="145"/>
      <c r="O15" s="60" t="str">
        <f t="shared" si="0"/>
        <v/>
      </c>
      <c r="P15" s="60" t="str">
        <f t="shared" si="1"/>
        <v/>
      </c>
      <c r="Q15" s="61" t="str">
        <f t="shared" si="2"/>
        <v/>
      </c>
      <c r="R15" s="62" t="str">
        <f t="shared" si="3"/>
        <v/>
      </c>
      <c r="S15" s="62" t="str">
        <f t="shared" si="4"/>
        <v/>
      </c>
      <c r="T15" s="62" t="str">
        <f t="shared" si="5"/>
        <v/>
      </c>
      <c r="U15" s="62" t="str">
        <f t="shared" si="6"/>
        <v/>
      </c>
      <c r="V15" s="62" t="str">
        <f t="shared" si="7"/>
        <v/>
      </c>
      <c r="W15" s="62" t="str">
        <f t="shared" si="11"/>
        <v/>
      </c>
      <c r="X15" s="62" t="str">
        <f t="shared" si="13"/>
        <v/>
      </c>
      <c r="Y15" s="230">
        <f t="shared" si="12"/>
        <v>46000</v>
      </c>
      <c r="Z15" s="62" t="str">
        <f t="shared" si="14"/>
        <v/>
      </c>
      <c r="AA15" s="63"/>
      <c r="AE15" s="237" t="str">
        <f>初期条件設定表!U9</f>
        <v>システム方式設計</v>
      </c>
      <c r="AF15" s="239" t="str">
        <f>初期条件設定表!V9</f>
        <v>D</v>
      </c>
    </row>
    <row r="16" spans="1:42" ht="46.15" customHeight="1">
      <c r="A16" s="230">
        <f t="shared" si="8"/>
        <v>46001</v>
      </c>
      <c r="B16" s="84" t="s">
        <v>32</v>
      </c>
      <c r="C16" s="232" t="s">
        <v>3</v>
      </c>
      <c r="D16" s="87" t="s">
        <v>32</v>
      </c>
      <c r="E16" s="73" t="str">
        <f t="shared" si="15"/>
        <v/>
      </c>
      <c r="F16" s="74" t="s">
        <v>30</v>
      </c>
      <c r="G16" s="75" t="str">
        <f t="shared" si="16"/>
        <v/>
      </c>
      <c r="H16" s="120" t="s">
        <v>31</v>
      </c>
      <c r="I16" s="122" t="str">
        <f t="shared" si="9"/>
        <v/>
      </c>
      <c r="J16" s="125"/>
      <c r="K16" s="76" t="str">
        <f t="shared" si="10"/>
        <v/>
      </c>
      <c r="L16" s="141" t="s">
        <v>0</v>
      </c>
      <c r="M16" s="144"/>
      <c r="N16" s="145"/>
      <c r="O16" s="60" t="str">
        <f t="shared" si="0"/>
        <v/>
      </c>
      <c r="P16" s="60" t="str">
        <f t="shared" si="1"/>
        <v/>
      </c>
      <c r="Q16" s="61" t="str">
        <f t="shared" si="2"/>
        <v/>
      </c>
      <c r="R16" s="62" t="str">
        <f t="shared" si="3"/>
        <v/>
      </c>
      <c r="S16" s="62" t="str">
        <f t="shared" si="4"/>
        <v/>
      </c>
      <c r="T16" s="62" t="str">
        <f t="shared" si="5"/>
        <v/>
      </c>
      <c r="U16" s="62" t="str">
        <f t="shared" si="6"/>
        <v/>
      </c>
      <c r="V16" s="62" t="str">
        <f t="shared" si="7"/>
        <v/>
      </c>
      <c r="W16" s="62" t="str">
        <f t="shared" si="11"/>
        <v/>
      </c>
      <c r="X16" s="62" t="str">
        <f t="shared" si="13"/>
        <v/>
      </c>
      <c r="Y16" s="230">
        <f t="shared" si="12"/>
        <v>46001</v>
      </c>
      <c r="Z16" s="62" t="str">
        <f t="shared" si="14"/>
        <v/>
      </c>
      <c r="AA16" s="63"/>
      <c r="AE16" s="237" t="str">
        <f>初期条件設定表!U10</f>
        <v>ソフトウエア設計</v>
      </c>
      <c r="AF16" s="239" t="str">
        <f>初期条件設定表!V10</f>
        <v>E</v>
      </c>
    </row>
    <row r="17" spans="1:32" ht="46.15" customHeight="1">
      <c r="A17" s="230">
        <f t="shared" si="8"/>
        <v>46002</v>
      </c>
      <c r="B17" s="84" t="s">
        <v>32</v>
      </c>
      <c r="C17" s="232" t="s">
        <v>3</v>
      </c>
      <c r="D17" s="87" t="s">
        <v>32</v>
      </c>
      <c r="E17" s="73" t="str">
        <f t="shared" si="15"/>
        <v/>
      </c>
      <c r="F17" s="74" t="s">
        <v>30</v>
      </c>
      <c r="G17" s="75" t="str">
        <f t="shared" si="16"/>
        <v/>
      </c>
      <c r="H17" s="120" t="s">
        <v>31</v>
      </c>
      <c r="I17" s="122" t="str">
        <f t="shared" si="9"/>
        <v/>
      </c>
      <c r="J17" s="125"/>
      <c r="K17" s="76" t="str">
        <f t="shared" si="10"/>
        <v/>
      </c>
      <c r="L17" s="141" t="s">
        <v>0</v>
      </c>
      <c r="M17" s="144"/>
      <c r="N17" s="145"/>
      <c r="O17" s="60" t="str">
        <f t="shared" si="0"/>
        <v/>
      </c>
      <c r="P17" s="60" t="str">
        <f t="shared" si="1"/>
        <v/>
      </c>
      <c r="Q17" s="61" t="str">
        <f t="shared" si="2"/>
        <v/>
      </c>
      <c r="R17" s="62" t="str">
        <f t="shared" si="3"/>
        <v/>
      </c>
      <c r="S17" s="62" t="str">
        <f t="shared" si="4"/>
        <v/>
      </c>
      <c r="T17" s="62" t="str">
        <f t="shared" si="5"/>
        <v/>
      </c>
      <c r="U17" s="62" t="str">
        <f t="shared" si="6"/>
        <v/>
      </c>
      <c r="V17" s="62" t="str">
        <f t="shared" si="7"/>
        <v/>
      </c>
      <c r="W17" s="62" t="str">
        <f t="shared" si="11"/>
        <v/>
      </c>
      <c r="X17" s="62" t="str">
        <f t="shared" si="13"/>
        <v/>
      </c>
      <c r="Y17" s="230">
        <f t="shared" si="12"/>
        <v>46002</v>
      </c>
      <c r="Z17" s="62" t="str">
        <f t="shared" si="14"/>
        <v/>
      </c>
      <c r="AA17" s="63"/>
      <c r="AE17" s="237" t="str">
        <f>初期条件設定表!U11</f>
        <v>プログラミング</v>
      </c>
      <c r="AF17" s="239" t="str">
        <f>初期条件設定表!V11</f>
        <v>F</v>
      </c>
    </row>
    <row r="18" spans="1:32" ht="46.15" customHeight="1">
      <c r="A18" s="230">
        <f t="shared" si="8"/>
        <v>46003</v>
      </c>
      <c r="B18" s="84" t="s">
        <v>32</v>
      </c>
      <c r="C18" s="232" t="s">
        <v>3</v>
      </c>
      <c r="D18" s="87" t="s">
        <v>32</v>
      </c>
      <c r="E18" s="73" t="str">
        <f t="shared" si="15"/>
        <v/>
      </c>
      <c r="F18" s="74" t="s">
        <v>30</v>
      </c>
      <c r="G18" s="75" t="str">
        <f t="shared" si="16"/>
        <v/>
      </c>
      <c r="H18" s="120" t="s">
        <v>31</v>
      </c>
      <c r="I18" s="122" t="str">
        <f t="shared" si="9"/>
        <v/>
      </c>
      <c r="J18" s="125"/>
      <c r="K18" s="76" t="str">
        <f t="shared" si="10"/>
        <v/>
      </c>
      <c r="L18" s="141" t="s">
        <v>0</v>
      </c>
      <c r="M18" s="144"/>
      <c r="N18" s="145"/>
      <c r="O18" s="60" t="str">
        <f t="shared" si="0"/>
        <v/>
      </c>
      <c r="P18" s="60" t="str">
        <f t="shared" si="1"/>
        <v/>
      </c>
      <c r="Q18" s="61" t="str">
        <f t="shared" si="2"/>
        <v/>
      </c>
      <c r="R18" s="62" t="str">
        <f t="shared" si="3"/>
        <v/>
      </c>
      <c r="S18" s="62" t="str">
        <f t="shared" si="4"/>
        <v/>
      </c>
      <c r="T18" s="62" t="str">
        <f t="shared" si="5"/>
        <v/>
      </c>
      <c r="U18" s="62" t="str">
        <f t="shared" si="6"/>
        <v/>
      </c>
      <c r="V18" s="62" t="str">
        <f t="shared" si="7"/>
        <v/>
      </c>
      <c r="W18" s="62" t="str">
        <f t="shared" si="11"/>
        <v/>
      </c>
      <c r="X18" s="62" t="str">
        <f t="shared" si="13"/>
        <v/>
      </c>
      <c r="Y18" s="230">
        <f t="shared" si="12"/>
        <v>46003</v>
      </c>
      <c r="Z18" s="62" t="str">
        <f t="shared" si="14"/>
        <v/>
      </c>
      <c r="AA18" s="63"/>
      <c r="AE18" s="237" t="str">
        <f>初期条件設定表!U12</f>
        <v>ソフトウエアテスト</v>
      </c>
      <c r="AF18" s="239" t="str">
        <f>初期条件設定表!V12</f>
        <v>G</v>
      </c>
    </row>
    <row r="19" spans="1:32" ht="46.15" customHeight="1">
      <c r="A19" s="230">
        <f t="shared" si="8"/>
        <v>46006</v>
      </c>
      <c r="B19" s="84" t="s">
        <v>32</v>
      </c>
      <c r="C19" s="232" t="s">
        <v>3</v>
      </c>
      <c r="D19" s="87" t="s">
        <v>32</v>
      </c>
      <c r="E19" s="73" t="str">
        <f t="shared" si="15"/>
        <v/>
      </c>
      <c r="F19" s="74" t="s">
        <v>30</v>
      </c>
      <c r="G19" s="75" t="str">
        <f t="shared" si="16"/>
        <v/>
      </c>
      <c r="H19" s="120" t="s">
        <v>31</v>
      </c>
      <c r="I19" s="122" t="str">
        <f t="shared" si="9"/>
        <v/>
      </c>
      <c r="J19" s="125"/>
      <c r="K19" s="76" t="str">
        <f t="shared" si="10"/>
        <v/>
      </c>
      <c r="L19" s="141" t="s">
        <v>0</v>
      </c>
      <c r="M19" s="144"/>
      <c r="N19" s="145"/>
      <c r="O19" s="60" t="str">
        <f t="shared" si="0"/>
        <v/>
      </c>
      <c r="P19" s="60" t="str">
        <f t="shared" si="1"/>
        <v/>
      </c>
      <c r="Q19" s="61" t="str">
        <f t="shared" si="2"/>
        <v/>
      </c>
      <c r="R19" s="62" t="str">
        <f t="shared" si="3"/>
        <v/>
      </c>
      <c r="S19" s="62" t="str">
        <f t="shared" si="4"/>
        <v/>
      </c>
      <c r="T19" s="62" t="str">
        <f t="shared" si="5"/>
        <v/>
      </c>
      <c r="U19" s="62" t="str">
        <f t="shared" si="6"/>
        <v/>
      </c>
      <c r="V19" s="62" t="str">
        <f t="shared" si="7"/>
        <v/>
      </c>
      <c r="W19" s="62" t="str">
        <f t="shared" si="11"/>
        <v/>
      </c>
      <c r="X19" s="62" t="str">
        <f t="shared" si="13"/>
        <v/>
      </c>
      <c r="Y19" s="230">
        <f t="shared" si="12"/>
        <v>46006</v>
      </c>
      <c r="Z19" s="62" t="str">
        <f t="shared" si="14"/>
        <v/>
      </c>
      <c r="AA19" s="63"/>
      <c r="AE19" s="237" t="str">
        <f>初期条件設定表!U13</f>
        <v>システム結合</v>
      </c>
      <c r="AF19" s="239" t="str">
        <f>初期条件設定表!V13</f>
        <v>H</v>
      </c>
    </row>
    <row r="20" spans="1:32" ht="46.15" customHeight="1">
      <c r="A20" s="230">
        <f t="shared" si="8"/>
        <v>46007</v>
      </c>
      <c r="B20" s="84" t="s">
        <v>32</v>
      </c>
      <c r="C20" s="232" t="s">
        <v>3</v>
      </c>
      <c r="D20" s="87" t="s">
        <v>32</v>
      </c>
      <c r="E20" s="73" t="str">
        <f t="shared" si="15"/>
        <v/>
      </c>
      <c r="F20" s="74" t="s">
        <v>30</v>
      </c>
      <c r="G20" s="75" t="str">
        <f t="shared" si="16"/>
        <v/>
      </c>
      <c r="H20" s="120" t="s">
        <v>31</v>
      </c>
      <c r="I20" s="122" t="str">
        <f t="shared" si="9"/>
        <v/>
      </c>
      <c r="J20" s="125"/>
      <c r="K20" s="76" t="str">
        <f t="shared" si="10"/>
        <v/>
      </c>
      <c r="L20" s="141" t="s">
        <v>0</v>
      </c>
      <c r="M20" s="144"/>
      <c r="N20" s="145"/>
      <c r="O20" s="60" t="str">
        <f t="shared" si="0"/>
        <v/>
      </c>
      <c r="P20" s="60" t="str">
        <f t="shared" si="1"/>
        <v/>
      </c>
      <c r="Q20" s="61" t="str">
        <f t="shared" si="2"/>
        <v/>
      </c>
      <c r="R20" s="62" t="str">
        <f t="shared" si="3"/>
        <v/>
      </c>
      <c r="S20" s="62" t="str">
        <f t="shared" si="4"/>
        <v/>
      </c>
      <c r="T20" s="62" t="str">
        <f t="shared" si="5"/>
        <v/>
      </c>
      <c r="U20" s="62" t="str">
        <f t="shared" si="6"/>
        <v/>
      </c>
      <c r="V20" s="62" t="str">
        <f t="shared" si="7"/>
        <v/>
      </c>
      <c r="W20" s="62" t="str">
        <f t="shared" si="11"/>
        <v/>
      </c>
      <c r="X20" s="62" t="str">
        <f t="shared" si="13"/>
        <v/>
      </c>
      <c r="Y20" s="230">
        <f t="shared" si="12"/>
        <v>46007</v>
      </c>
      <c r="Z20" s="62" t="str">
        <f t="shared" si="14"/>
        <v/>
      </c>
      <c r="AA20" s="63"/>
      <c r="AE20" s="237" t="str">
        <f>初期条件設定表!U14</f>
        <v>システムテスト</v>
      </c>
      <c r="AF20" s="239" t="str">
        <f>初期条件設定表!V14</f>
        <v>I</v>
      </c>
    </row>
    <row r="21" spans="1:32" ht="46.15" customHeight="1">
      <c r="A21" s="230">
        <f t="shared" si="8"/>
        <v>46008</v>
      </c>
      <c r="B21" s="84" t="s">
        <v>32</v>
      </c>
      <c r="C21" s="232" t="s">
        <v>3</v>
      </c>
      <c r="D21" s="87" t="s">
        <v>32</v>
      </c>
      <c r="E21" s="73" t="str">
        <f t="shared" si="15"/>
        <v/>
      </c>
      <c r="F21" s="74" t="s">
        <v>30</v>
      </c>
      <c r="G21" s="75" t="str">
        <f t="shared" si="16"/>
        <v/>
      </c>
      <c r="H21" s="120" t="s">
        <v>31</v>
      </c>
      <c r="I21" s="122" t="str">
        <f t="shared" si="9"/>
        <v/>
      </c>
      <c r="J21" s="125"/>
      <c r="K21" s="76" t="str">
        <f t="shared" si="10"/>
        <v/>
      </c>
      <c r="L21" s="141" t="s">
        <v>0</v>
      </c>
      <c r="M21" s="144"/>
      <c r="N21" s="145"/>
      <c r="O21" s="60" t="str">
        <f t="shared" si="0"/>
        <v/>
      </c>
      <c r="P21" s="60" t="str">
        <f t="shared" si="1"/>
        <v/>
      </c>
      <c r="Q21" s="61" t="str">
        <f t="shared" si="2"/>
        <v/>
      </c>
      <c r="R21" s="62" t="str">
        <f t="shared" si="3"/>
        <v/>
      </c>
      <c r="S21" s="62" t="str">
        <f t="shared" si="4"/>
        <v/>
      </c>
      <c r="T21" s="62" t="str">
        <f t="shared" si="5"/>
        <v/>
      </c>
      <c r="U21" s="62" t="str">
        <f t="shared" si="6"/>
        <v/>
      </c>
      <c r="V21" s="62" t="str">
        <f t="shared" si="7"/>
        <v/>
      </c>
      <c r="W21" s="62" t="str">
        <f t="shared" si="11"/>
        <v/>
      </c>
      <c r="X21" s="62" t="str">
        <f t="shared" si="13"/>
        <v/>
      </c>
      <c r="Y21" s="230">
        <f t="shared" si="12"/>
        <v>46008</v>
      </c>
      <c r="Z21" s="62" t="str">
        <f t="shared" si="14"/>
        <v/>
      </c>
      <c r="AA21" s="63"/>
      <c r="AE21" s="237" t="str">
        <f>初期条件設定表!U15</f>
        <v>運用テスト</v>
      </c>
      <c r="AF21" s="239" t="str">
        <f>初期条件設定表!V15</f>
        <v>J</v>
      </c>
    </row>
    <row r="22" spans="1:32" ht="46.15" customHeight="1">
      <c r="A22" s="230">
        <f t="shared" si="8"/>
        <v>46009</v>
      </c>
      <c r="B22" s="84" t="s">
        <v>32</v>
      </c>
      <c r="C22" s="232" t="s">
        <v>3</v>
      </c>
      <c r="D22" s="87" t="s">
        <v>32</v>
      </c>
      <c r="E22" s="73" t="str">
        <f t="shared" si="15"/>
        <v/>
      </c>
      <c r="F22" s="74" t="s">
        <v>30</v>
      </c>
      <c r="G22" s="75" t="str">
        <f t="shared" si="16"/>
        <v/>
      </c>
      <c r="H22" s="120" t="s">
        <v>31</v>
      </c>
      <c r="I22" s="122" t="str">
        <f t="shared" si="9"/>
        <v/>
      </c>
      <c r="J22" s="125"/>
      <c r="K22" s="76" t="str">
        <f t="shared" si="10"/>
        <v/>
      </c>
      <c r="L22" s="141" t="s">
        <v>0</v>
      </c>
      <c r="M22" s="144"/>
      <c r="N22" s="145"/>
      <c r="O22" s="60" t="str">
        <f t="shared" si="0"/>
        <v/>
      </c>
      <c r="P22" s="60" t="str">
        <f t="shared" si="1"/>
        <v/>
      </c>
      <c r="Q22" s="61" t="str">
        <f t="shared" si="2"/>
        <v/>
      </c>
      <c r="R22" s="62" t="str">
        <f t="shared" si="3"/>
        <v/>
      </c>
      <c r="S22" s="62" t="str">
        <f t="shared" si="4"/>
        <v/>
      </c>
      <c r="T22" s="62" t="str">
        <f t="shared" si="5"/>
        <v/>
      </c>
      <c r="U22" s="62" t="str">
        <f t="shared" si="6"/>
        <v/>
      </c>
      <c r="V22" s="62" t="str">
        <f t="shared" si="7"/>
        <v/>
      </c>
      <c r="W22" s="62" t="str">
        <f t="shared" si="11"/>
        <v/>
      </c>
      <c r="X22" s="62" t="str">
        <f t="shared" si="13"/>
        <v/>
      </c>
      <c r="Y22" s="230">
        <f t="shared" si="12"/>
        <v>46009</v>
      </c>
      <c r="Z22" s="62" t="str">
        <f t="shared" si="14"/>
        <v/>
      </c>
      <c r="AA22" s="63"/>
      <c r="AE22" s="237" t="str">
        <f>初期条件設定表!U16</f>
        <v xml:space="preserve"> </v>
      </c>
      <c r="AF22" s="239" t="str">
        <f>初期条件設定表!V16</f>
        <v>K</v>
      </c>
    </row>
    <row r="23" spans="1:32" ht="46.15" customHeight="1">
      <c r="A23" s="230">
        <f t="shared" si="8"/>
        <v>46010</v>
      </c>
      <c r="B23" s="84" t="s">
        <v>32</v>
      </c>
      <c r="C23" s="232" t="s">
        <v>3</v>
      </c>
      <c r="D23" s="87" t="s">
        <v>32</v>
      </c>
      <c r="E23" s="73" t="str">
        <f t="shared" si="15"/>
        <v/>
      </c>
      <c r="F23" s="74" t="s">
        <v>30</v>
      </c>
      <c r="G23" s="75" t="str">
        <f t="shared" si="16"/>
        <v/>
      </c>
      <c r="H23" s="120" t="s">
        <v>31</v>
      </c>
      <c r="I23" s="122" t="str">
        <f t="shared" si="9"/>
        <v/>
      </c>
      <c r="J23" s="125"/>
      <c r="K23" s="76" t="str">
        <f t="shared" si="10"/>
        <v/>
      </c>
      <c r="L23" s="141" t="s">
        <v>0</v>
      </c>
      <c r="M23" s="144"/>
      <c r="N23" s="145"/>
      <c r="O23" s="60" t="str">
        <f t="shared" si="0"/>
        <v/>
      </c>
      <c r="P23" s="60" t="str">
        <f t="shared" si="1"/>
        <v/>
      </c>
      <c r="Q23" s="61" t="str">
        <f t="shared" si="2"/>
        <v/>
      </c>
      <c r="R23" s="62" t="str">
        <f t="shared" si="3"/>
        <v/>
      </c>
      <c r="S23" s="62" t="str">
        <f t="shared" si="4"/>
        <v/>
      </c>
      <c r="T23" s="62" t="str">
        <f t="shared" si="5"/>
        <v/>
      </c>
      <c r="U23" s="62" t="str">
        <f t="shared" si="6"/>
        <v/>
      </c>
      <c r="V23" s="62" t="str">
        <f t="shared" si="7"/>
        <v/>
      </c>
      <c r="W23" s="62" t="str">
        <f t="shared" si="11"/>
        <v/>
      </c>
      <c r="X23" s="62" t="str">
        <f t="shared" si="13"/>
        <v/>
      </c>
      <c r="Y23" s="230">
        <f t="shared" si="12"/>
        <v>46010</v>
      </c>
      <c r="Z23" s="62" t="str">
        <f t="shared" si="14"/>
        <v/>
      </c>
      <c r="AA23" s="63"/>
      <c r="AE23" s="237" t="str">
        <f>初期条件設定表!U17</f>
        <v xml:space="preserve"> </v>
      </c>
      <c r="AF23" s="239" t="str">
        <f>初期条件設定表!V17</f>
        <v>L</v>
      </c>
    </row>
    <row r="24" spans="1:32" ht="46.15" customHeight="1">
      <c r="A24" s="230">
        <f t="shared" si="8"/>
        <v>46013</v>
      </c>
      <c r="B24" s="84" t="s">
        <v>32</v>
      </c>
      <c r="C24" s="232" t="s">
        <v>3</v>
      </c>
      <c r="D24" s="87" t="s">
        <v>32</v>
      </c>
      <c r="E24" s="73" t="str">
        <f t="shared" si="15"/>
        <v/>
      </c>
      <c r="F24" s="74" t="s">
        <v>30</v>
      </c>
      <c r="G24" s="75" t="str">
        <f t="shared" si="16"/>
        <v/>
      </c>
      <c r="H24" s="120" t="s">
        <v>31</v>
      </c>
      <c r="I24" s="122" t="str">
        <f t="shared" si="9"/>
        <v/>
      </c>
      <c r="J24" s="125"/>
      <c r="K24" s="76" t="str">
        <f t="shared" si="10"/>
        <v/>
      </c>
      <c r="L24" s="141" t="s">
        <v>0</v>
      </c>
      <c r="M24" s="144"/>
      <c r="N24" s="145"/>
      <c r="O24" s="60" t="str">
        <f t="shared" si="0"/>
        <v/>
      </c>
      <c r="P24" s="60" t="str">
        <f t="shared" si="1"/>
        <v/>
      </c>
      <c r="Q24" s="61" t="str">
        <f t="shared" si="2"/>
        <v/>
      </c>
      <c r="R24" s="62" t="str">
        <f t="shared" si="3"/>
        <v/>
      </c>
      <c r="S24" s="62" t="str">
        <f t="shared" si="4"/>
        <v/>
      </c>
      <c r="T24" s="62" t="str">
        <f t="shared" si="5"/>
        <v/>
      </c>
      <c r="U24" s="62" t="str">
        <f t="shared" si="6"/>
        <v/>
      </c>
      <c r="V24" s="62" t="str">
        <f t="shared" si="7"/>
        <v/>
      </c>
      <c r="W24" s="62" t="str">
        <f t="shared" si="11"/>
        <v/>
      </c>
      <c r="X24" s="62" t="str">
        <f t="shared" si="13"/>
        <v/>
      </c>
      <c r="Y24" s="230">
        <f t="shared" si="12"/>
        <v>46013</v>
      </c>
      <c r="Z24" s="62" t="str">
        <f t="shared" si="14"/>
        <v/>
      </c>
      <c r="AA24" s="63"/>
      <c r="AE24" s="237" t="str">
        <f>初期条件設定表!U18</f>
        <v xml:space="preserve"> </v>
      </c>
      <c r="AF24" s="239" t="str">
        <f>初期条件設定表!V18</f>
        <v>M</v>
      </c>
    </row>
    <row r="25" spans="1:32" ht="46.15" customHeight="1">
      <c r="A25" s="230">
        <f t="shared" si="8"/>
        <v>46014</v>
      </c>
      <c r="B25" s="84" t="s">
        <v>32</v>
      </c>
      <c r="C25" s="232" t="s">
        <v>3</v>
      </c>
      <c r="D25" s="87" t="s">
        <v>32</v>
      </c>
      <c r="E25" s="73" t="str">
        <f t="shared" si="15"/>
        <v/>
      </c>
      <c r="F25" s="74" t="s">
        <v>30</v>
      </c>
      <c r="G25" s="75" t="str">
        <f t="shared" si="16"/>
        <v/>
      </c>
      <c r="H25" s="120" t="s">
        <v>31</v>
      </c>
      <c r="I25" s="122" t="str">
        <f t="shared" si="9"/>
        <v/>
      </c>
      <c r="J25" s="125"/>
      <c r="K25" s="76" t="str">
        <f t="shared" si="10"/>
        <v/>
      </c>
      <c r="L25" s="141" t="s">
        <v>0</v>
      </c>
      <c r="M25" s="144"/>
      <c r="N25" s="145"/>
      <c r="O25" s="60" t="str">
        <f t="shared" si="0"/>
        <v/>
      </c>
      <c r="P25" s="60" t="str">
        <f t="shared" si="1"/>
        <v/>
      </c>
      <c r="Q25" s="61" t="str">
        <f t="shared" si="2"/>
        <v/>
      </c>
      <c r="R25" s="62" t="str">
        <f t="shared" si="3"/>
        <v/>
      </c>
      <c r="S25" s="62" t="str">
        <f t="shared" si="4"/>
        <v/>
      </c>
      <c r="T25" s="62" t="str">
        <f t="shared" si="5"/>
        <v/>
      </c>
      <c r="U25" s="62" t="str">
        <f t="shared" si="6"/>
        <v/>
      </c>
      <c r="V25" s="62" t="str">
        <f t="shared" si="7"/>
        <v/>
      </c>
      <c r="W25" s="62" t="str">
        <f t="shared" si="11"/>
        <v/>
      </c>
      <c r="X25" s="62" t="str">
        <f t="shared" si="13"/>
        <v/>
      </c>
      <c r="Y25" s="230">
        <f t="shared" si="12"/>
        <v>46014</v>
      </c>
      <c r="Z25" s="62" t="str">
        <f t="shared" si="14"/>
        <v/>
      </c>
      <c r="AA25" s="63"/>
      <c r="AE25" s="237" t="str">
        <f>初期条件設定表!U19</f>
        <v xml:space="preserve"> </v>
      </c>
      <c r="AF25" s="239" t="str">
        <f>初期条件設定表!V19</f>
        <v>N</v>
      </c>
    </row>
    <row r="26" spans="1:32" ht="46.15" customHeight="1">
      <c r="A26" s="230">
        <f t="shared" si="8"/>
        <v>46015</v>
      </c>
      <c r="B26" s="84" t="s">
        <v>32</v>
      </c>
      <c r="C26" s="232" t="s">
        <v>3</v>
      </c>
      <c r="D26" s="87" t="s">
        <v>32</v>
      </c>
      <c r="E26" s="73" t="str">
        <f t="shared" si="15"/>
        <v/>
      </c>
      <c r="F26" s="74" t="s">
        <v>30</v>
      </c>
      <c r="G26" s="75" t="str">
        <f t="shared" si="16"/>
        <v/>
      </c>
      <c r="H26" s="120" t="s">
        <v>31</v>
      </c>
      <c r="I26" s="122" t="str">
        <f t="shared" si="9"/>
        <v/>
      </c>
      <c r="J26" s="125"/>
      <c r="K26" s="76" t="str">
        <f t="shared" si="10"/>
        <v/>
      </c>
      <c r="L26" s="141" t="s">
        <v>0</v>
      </c>
      <c r="M26" s="144"/>
      <c r="N26" s="145"/>
      <c r="O26" s="60" t="str">
        <f t="shared" si="0"/>
        <v/>
      </c>
      <c r="P26" s="60" t="str">
        <f t="shared" si="1"/>
        <v/>
      </c>
      <c r="Q26" s="61" t="str">
        <f t="shared" si="2"/>
        <v/>
      </c>
      <c r="R26" s="62" t="str">
        <f t="shared" si="3"/>
        <v/>
      </c>
      <c r="S26" s="62" t="str">
        <f t="shared" si="4"/>
        <v/>
      </c>
      <c r="T26" s="62" t="str">
        <f t="shared" si="5"/>
        <v/>
      </c>
      <c r="U26" s="62" t="str">
        <f t="shared" si="6"/>
        <v/>
      </c>
      <c r="V26" s="62" t="str">
        <f t="shared" si="7"/>
        <v/>
      </c>
      <c r="W26" s="62" t="str">
        <f t="shared" si="11"/>
        <v/>
      </c>
      <c r="X26" s="62" t="str">
        <f t="shared" si="13"/>
        <v/>
      </c>
      <c r="Y26" s="230">
        <f t="shared" si="12"/>
        <v>46015</v>
      </c>
      <c r="Z26" s="62" t="str">
        <f t="shared" si="14"/>
        <v/>
      </c>
      <c r="AA26" s="63"/>
      <c r="AE26" s="237" t="str">
        <f>初期条件設定表!U20</f>
        <v xml:space="preserve"> </v>
      </c>
      <c r="AF26" s="239" t="str">
        <f>初期条件設定表!V20</f>
        <v>O</v>
      </c>
    </row>
    <row r="27" spans="1:32" ht="46.15" customHeight="1">
      <c r="A27" s="230">
        <f t="shared" si="8"/>
        <v>46016</v>
      </c>
      <c r="B27" s="84" t="s">
        <v>32</v>
      </c>
      <c r="C27" s="232" t="s">
        <v>3</v>
      </c>
      <c r="D27" s="87" t="s">
        <v>32</v>
      </c>
      <c r="E27" s="73" t="str">
        <f t="shared" si="15"/>
        <v/>
      </c>
      <c r="F27" s="74" t="s">
        <v>30</v>
      </c>
      <c r="G27" s="75" t="str">
        <f t="shared" si="16"/>
        <v/>
      </c>
      <c r="H27" s="120" t="s">
        <v>31</v>
      </c>
      <c r="I27" s="122" t="str">
        <f t="shared" si="9"/>
        <v/>
      </c>
      <c r="J27" s="125"/>
      <c r="K27" s="76" t="str">
        <f t="shared" si="10"/>
        <v/>
      </c>
      <c r="L27" s="141" t="s">
        <v>0</v>
      </c>
      <c r="M27" s="144"/>
      <c r="N27" s="145"/>
      <c r="O27" s="60" t="str">
        <f t="shared" si="0"/>
        <v/>
      </c>
      <c r="P27" s="60" t="str">
        <f t="shared" si="1"/>
        <v/>
      </c>
      <c r="Q27" s="61" t="str">
        <f t="shared" si="2"/>
        <v/>
      </c>
      <c r="R27" s="62" t="str">
        <f t="shared" si="3"/>
        <v/>
      </c>
      <c r="S27" s="62" t="str">
        <f t="shared" si="4"/>
        <v/>
      </c>
      <c r="T27" s="62" t="str">
        <f t="shared" si="5"/>
        <v/>
      </c>
      <c r="U27" s="62" t="str">
        <f t="shared" si="6"/>
        <v/>
      </c>
      <c r="V27" s="62" t="str">
        <f t="shared" si="7"/>
        <v/>
      </c>
      <c r="W27" s="62" t="str">
        <f t="shared" si="11"/>
        <v/>
      </c>
      <c r="X27" s="62" t="str">
        <f t="shared" si="13"/>
        <v/>
      </c>
      <c r="Y27" s="230">
        <f t="shared" si="12"/>
        <v>46016</v>
      </c>
      <c r="Z27" s="62" t="str">
        <f t="shared" si="14"/>
        <v/>
      </c>
      <c r="AA27" s="63"/>
      <c r="AE27" s="237" t="str">
        <f>初期条件設定表!U21</f>
        <v xml:space="preserve"> </v>
      </c>
      <c r="AF27" s="239" t="str">
        <f>初期条件設定表!V21</f>
        <v>P</v>
      </c>
    </row>
    <row r="28" spans="1:32" ht="46.15" customHeight="1">
      <c r="A28" s="230">
        <f t="shared" si="8"/>
        <v>46017</v>
      </c>
      <c r="B28" s="84" t="s">
        <v>32</v>
      </c>
      <c r="C28" s="232" t="s">
        <v>3</v>
      </c>
      <c r="D28" s="87" t="s">
        <v>32</v>
      </c>
      <c r="E28" s="73" t="str">
        <f t="shared" si="15"/>
        <v/>
      </c>
      <c r="F28" s="74" t="s">
        <v>30</v>
      </c>
      <c r="G28" s="75" t="str">
        <f t="shared" si="16"/>
        <v/>
      </c>
      <c r="H28" s="120" t="s">
        <v>31</v>
      </c>
      <c r="I28" s="122" t="str">
        <f t="shared" si="9"/>
        <v/>
      </c>
      <c r="J28" s="125"/>
      <c r="K28" s="76" t="str">
        <f t="shared" si="10"/>
        <v/>
      </c>
      <c r="L28" s="141" t="s">
        <v>0</v>
      </c>
      <c r="M28" s="144"/>
      <c r="N28" s="145"/>
      <c r="O28" s="60" t="str">
        <f t="shared" si="0"/>
        <v/>
      </c>
      <c r="P28" s="60" t="str">
        <f t="shared" si="1"/>
        <v/>
      </c>
      <c r="Q28" s="61" t="str">
        <f t="shared" si="2"/>
        <v/>
      </c>
      <c r="R28" s="62" t="str">
        <f t="shared" si="3"/>
        <v/>
      </c>
      <c r="S28" s="62" t="str">
        <f t="shared" si="4"/>
        <v/>
      </c>
      <c r="T28" s="62" t="str">
        <f t="shared" si="5"/>
        <v/>
      </c>
      <c r="U28" s="62" t="str">
        <f t="shared" si="6"/>
        <v/>
      </c>
      <c r="V28" s="62" t="str">
        <f t="shared" si="7"/>
        <v/>
      </c>
      <c r="W28" s="62" t="str">
        <f t="shared" si="11"/>
        <v/>
      </c>
      <c r="X28" s="62" t="str">
        <f t="shared" si="13"/>
        <v/>
      </c>
      <c r="Y28" s="230">
        <f t="shared" si="12"/>
        <v>46017</v>
      </c>
      <c r="Z28" s="62" t="str">
        <f t="shared" si="14"/>
        <v/>
      </c>
      <c r="AA28" s="63"/>
      <c r="AE28" s="237" t="str">
        <f>初期条件設定表!U22</f>
        <v xml:space="preserve"> </v>
      </c>
      <c r="AF28" s="239" t="str">
        <f>初期条件設定表!V22</f>
        <v>Q</v>
      </c>
    </row>
    <row r="29" spans="1:32" ht="46.15" customHeight="1">
      <c r="A29" s="230">
        <f t="shared" si="8"/>
        <v>46020</v>
      </c>
      <c r="B29" s="84" t="s">
        <v>32</v>
      </c>
      <c r="C29" s="232" t="s">
        <v>3</v>
      </c>
      <c r="D29" s="87" t="s">
        <v>32</v>
      </c>
      <c r="E29" s="73" t="str">
        <f t="shared" si="15"/>
        <v/>
      </c>
      <c r="F29" s="74" t="s">
        <v>30</v>
      </c>
      <c r="G29" s="75" t="str">
        <f t="shared" si="16"/>
        <v/>
      </c>
      <c r="H29" s="120" t="s">
        <v>31</v>
      </c>
      <c r="I29" s="122" t="str">
        <f t="shared" si="9"/>
        <v/>
      </c>
      <c r="J29" s="125"/>
      <c r="K29" s="76" t="str">
        <f t="shared" si="10"/>
        <v/>
      </c>
      <c r="L29" s="141" t="s">
        <v>0</v>
      </c>
      <c r="M29" s="144"/>
      <c r="N29" s="145"/>
      <c r="O29" s="60" t="str">
        <f t="shared" si="0"/>
        <v/>
      </c>
      <c r="P29" s="60" t="str">
        <f t="shared" si="1"/>
        <v/>
      </c>
      <c r="Q29" s="61" t="str">
        <f t="shared" si="2"/>
        <v/>
      </c>
      <c r="R29" s="62" t="str">
        <f t="shared" si="3"/>
        <v/>
      </c>
      <c r="S29" s="62" t="str">
        <f t="shared" si="4"/>
        <v/>
      </c>
      <c r="T29" s="62" t="str">
        <f t="shared" si="5"/>
        <v/>
      </c>
      <c r="U29" s="62" t="str">
        <f t="shared" si="6"/>
        <v/>
      </c>
      <c r="V29" s="62" t="str">
        <f t="shared" si="7"/>
        <v/>
      </c>
      <c r="W29" s="62" t="str">
        <f t="shared" si="11"/>
        <v/>
      </c>
      <c r="X29" s="62" t="str">
        <f t="shared" si="13"/>
        <v/>
      </c>
      <c r="Y29" s="230">
        <f t="shared" si="12"/>
        <v>46020</v>
      </c>
      <c r="Z29" s="62" t="str">
        <f t="shared" si="14"/>
        <v/>
      </c>
      <c r="AA29" s="63"/>
      <c r="AE29" s="237" t="str">
        <f>初期条件設定表!U23</f>
        <v xml:space="preserve"> </v>
      </c>
      <c r="AF29" s="239" t="str">
        <f>初期条件設定表!V23</f>
        <v>R</v>
      </c>
    </row>
    <row r="30" spans="1:32" ht="46.15" customHeight="1">
      <c r="A30" s="230">
        <f t="shared" si="8"/>
        <v>46021</v>
      </c>
      <c r="B30" s="84" t="s">
        <v>32</v>
      </c>
      <c r="C30" s="232" t="s">
        <v>3</v>
      </c>
      <c r="D30" s="87" t="s">
        <v>32</v>
      </c>
      <c r="E30" s="73" t="str">
        <f t="shared" si="15"/>
        <v/>
      </c>
      <c r="F30" s="74" t="s">
        <v>30</v>
      </c>
      <c r="G30" s="75" t="str">
        <f t="shared" si="16"/>
        <v/>
      </c>
      <c r="H30" s="120" t="s">
        <v>31</v>
      </c>
      <c r="I30" s="122" t="str">
        <f t="shared" si="9"/>
        <v/>
      </c>
      <c r="J30" s="125"/>
      <c r="K30" s="76" t="str">
        <f t="shared" si="10"/>
        <v/>
      </c>
      <c r="L30" s="141" t="s">
        <v>0</v>
      </c>
      <c r="M30" s="144"/>
      <c r="N30" s="145"/>
      <c r="O30" s="60" t="str">
        <f t="shared" si="0"/>
        <v/>
      </c>
      <c r="P30" s="60" t="str">
        <f t="shared" si="1"/>
        <v/>
      </c>
      <c r="Q30" s="61" t="str">
        <f t="shared" si="2"/>
        <v/>
      </c>
      <c r="R30" s="62" t="str">
        <f t="shared" si="3"/>
        <v/>
      </c>
      <c r="S30" s="62" t="str">
        <f t="shared" si="4"/>
        <v/>
      </c>
      <c r="T30" s="62" t="str">
        <f t="shared" si="5"/>
        <v/>
      </c>
      <c r="U30" s="62" t="str">
        <f t="shared" si="6"/>
        <v/>
      </c>
      <c r="V30" s="62" t="str">
        <f t="shared" si="7"/>
        <v/>
      </c>
      <c r="W30" s="62" t="str">
        <f t="shared" si="11"/>
        <v/>
      </c>
      <c r="X30" s="62" t="str">
        <f t="shared" si="13"/>
        <v/>
      </c>
      <c r="Y30" s="230">
        <f t="shared" si="12"/>
        <v>46021</v>
      </c>
      <c r="Z30" s="62" t="str">
        <f t="shared" si="14"/>
        <v/>
      </c>
      <c r="AA30" s="63"/>
      <c r="AE30" s="237" t="str">
        <f>初期条件設定表!U24</f>
        <v xml:space="preserve"> </v>
      </c>
      <c r="AF30" s="239" t="str">
        <f>初期条件設定表!V24</f>
        <v>S</v>
      </c>
    </row>
    <row r="31" spans="1:32" ht="46.15" customHeight="1">
      <c r="A31" s="230">
        <f t="shared" si="8"/>
        <v>46022</v>
      </c>
      <c r="B31" s="85" t="s">
        <v>32</v>
      </c>
      <c r="C31" s="240" t="s">
        <v>3</v>
      </c>
      <c r="D31" s="88" t="s">
        <v>32</v>
      </c>
      <c r="E31" s="73" t="str">
        <f t="shared" si="15"/>
        <v/>
      </c>
      <c r="F31" s="74" t="s">
        <v>30</v>
      </c>
      <c r="G31" s="75" t="str">
        <f t="shared" si="16"/>
        <v/>
      </c>
      <c r="H31" s="120" t="s">
        <v>31</v>
      </c>
      <c r="I31" s="122" t="str">
        <f t="shared" si="9"/>
        <v/>
      </c>
      <c r="J31" s="125"/>
      <c r="K31" s="76" t="str">
        <f t="shared" si="10"/>
        <v/>
      </c>
      <c r="L31" s="141" t="s">
        <v>0</v>
      </c>
      <c r="M31" s="144"/>
      <c r="N31" s="145"/>
      <c r="O31" s="60" t="str">
        <f t="shared" si="0"/>
        <v/>
      </c>
      <c r="P31" s="60" t="str">
        <f t="shared" si="1"/>
        <v/>
      </c>
      <c r="Q31" s="61" t="str">
        <f t="shared" si="2"/>
        <v/>
      </c>
      <c r="R31" s="62" t="str">
        <f t="shared" si="3"/>
        <v/>
      </c>
      <c r="S31" s="62" t="str">
        <f t="shared" si="4"/>
        <v/>
      </c>
      <c r="T31" s="62" t="str">
        <f t="shared" si="5"/>
        <v/>
      </c>
      <c r="U31" s="62" t="str">
        <f t="shared" si="6"/>
        <v/>
      </c>
      <c r="V31" s="62" t="str">
        <f t="shared" si="7"/>
        <v/>
      </c>
      <c r="W31" s="62" t="str">
        <f t="shared" si="11"/>
        <v/>
      </c>
      <c r="X31" s="62" t="str">
        <f t="shared" si="13"/>
        <v/>
      </c>
      <c r="Y31" s="230">
        <f t="shared" si="12"/>
        <v>46022</v>
      </c>
      <c r="Z31" s="62" t="str">
        <f t="shared" si="14"/>
        <v/>
      </c>
      <c r="AA31" s="63"/>
      <c r="AE31" s="237" t="str">
        <f>初期条件設定表!U25</f>
        <v xml:space="preserve"> </v>
      </c>
      <c r="AF31" s="239" t="str">
        <f>初期条件設定表!V25</f>
        <v>T</v>
      </c>
    </row>
    <row r="32" spans="1:32" ht="46.15" customHeight="1" thickBot="1">
      <c r="A32" s="230" t="str">
        <f t="shared" si="8"/>
        <v/>
      </c>
      <c r="B32" s="84" t="s">
        <v>32</v>
      </c>
      <c r="C32" s="232" t="s">
        <v>3</v>
      </c>
      <c r="D32" s="87" t="s">
        <v>32</v>
      </c>
      <c r="E32" s="73" t="str">
        <f t="shared" si="15"/>
        <v/>
      </c>
      <c r="F32" s="74" t="s">
        <v>30</v>
      </c>
      <c r="G32" s="75" t="str">
        <f t="shared" si="16"/>
        <v/>
      </c>
      <c r="H32" s="120" t="s">
        <v>31</v>
      </c>
      <c r="I32" s="122" t="str">
        <f t="shared" si="9"/>
        <v/>
      </c>
      <c r="J32" s="125"/>
      <c r="K32" s="76" t="str">
        <f t="shared" si="10"/>
        <v/>
      </c>
      <c r="L32" s="141" t="s">
        <v>0</v>
      </c>
      <c r="M32" s="144"/>
      <c r="N32" s="150"/>
      <c r="O32" s="60" t="str">
        <f t="shared" si="0"/>
        <v/>
      </c>
      <c r="P32" s="60" t="str">
        <f t="shared" si="1"/>
        <v/>
      </c>
      <c r="Q32" s="61" t="str">
        <f t="shared" si="2"/>
        <v/>
      </c>
      <c r="R32" s="62" t="str">
        <f t="shared" si="3"/>
        <v/>
      </c>
      <c r="S32" s="62" t="str">
        <f t="shared" si="4"/>
        <v/>
      </c>
      <c r="T32" s="62" t="str">
        <f t="shared" si="5"/>
        <v/>
      </c>
      <c r="U32" s="62" t="str">
        <f t="shared" si="6"/>
        <v/>
      </c>
      <c r="V32" s="62" t="str">
        <f t="shared" si="7"/>
        <v/>
      </c>
      <c r="W32" s="62" t="str">
        <f t="shared" si="11"/>
        <v/>
      </c>
      <c r="X32" s="62" t="str">
        <f t="shared" si="13"/>
        <v/>
      </c>
      <c r="Y32" s="230" t="str">
        <f t="shared" si="12"/>
        <v/>
      </c>
      <c r="Z32" s="62" t="str">
        <f t="shared" si="14"/>
        <v/>
      </c>
      <c r="AA32" s="63"/>
      <c r="AE32" s="237" t="str">
        <f>初期条件設定表!U26</f>
        <v xml:space="preserve"> </v>
      </c>
      <c r="AF32" s="239" t="str">
        <f>初期条件設定表!V26</f>
        <v xml:space="preserve"> </v>
      </c>
    </row>
    <row r="33" spans="1:27" ht="46.15" hidden="1" customHeight="1">
      <c r="A33" s="230" t="str">
        <f t="shared" si="8"/>
        <v/>
      </c>
      <c r="B33" s="231" t="s">
        <v>32</v>
      </c>
      <c r="C33" s="232" t="s">
        <v>3</v>
      </c>
      <c r="D33" s="233" t="s">
        <v>32</v>
      </c>
      <c r="E33" s="73" t="str">
        <f t="shared" si="15"/>
        <v/>
      </c>
      <c r="F33" s="74" t="s">
        <v>30</v>
      </c>
      <c r="G33" s="75" t="str">
        <f t="shared" si="16"/>
        <v/>
      </c>
      <c r="H33" s="120" t="s">
        <v>31</v>
      </c>
      <c r="I33" s="122" t="str">
        <f t="shared" si="9"/>
        <v/>
      </c>
      <c r="J33" s="234"/>
      <c r="K33" s="76" t="str">
        <f t="shared" si="10"/>
        <v/>
      </c>
      <c r="L33" s="67" t="s">
        <v>0</v>
      </c>
      <c r="M33" s="241"/>
      <c r="N33" s="242"/>
      <c r="O33" s="60" t="str">
        <f t="shared" si="0"/>
        <v/>
      </c>
      <c r="P33" s="60" t="str">
        <f t="shared" si="1"/>
        <v/>
      </c>
      <c r="Q33" s="61" t="str">
        <f t="shared" si="2"/>
        <v/>
      </c>
      <c r="R33" s="62" t="str">
        <f t="shared" si="3"/>
        <v/>
      </c>
      <c r="S33" s="62" t="str">
        <f t="shared" si="4"/>
        <v/>
      </c>
      <c r="T33" s="62" t="str">
        <f t="shared" si="5"/>
        <v/>
      </c>
      <c r="U33" s="62" t="str">
        <f t="shared" si="6"/>
        <v/>
      </c>
      <c r="V33" s="62" t="str">
        <f t="shared" si="7"/>
        <v/>
      </c>
      <c r="W33" s="62" t="str">
        <f t="shared" si="11"/>
        <v/>
      </c>
      <c r="X33" s="62" t="str">
        <f t="shared" si="13"/>
        <v/>
      </c>
      <c r="Y33" s="230" t="str">
        <f t="shared" si="12"/>
        <v/>
      </c>
      <c r="Z33" s="62" t="str">
        <f t="shared" si="14"/>
        <v/>
      </c>
      <c r="AA33" s="63"/>
    </row>
    <row r="34" spans="1:27" ht="46.15" hidden="1" customHeight="1">
      <c r="A34" s="230" t="str">
        <f t="shared" si="8"/>
        <v/>
      </c>
      <c r="B34" s="231" t="s">
        <v>32</v>
      </c>
      <c r="C34" s="232" t="s">
        <v>3</v>
      </c>
      <c r="D34" s="233" t="s">
        <v>32</v>
      </c>
      <c r="E34" s="73" t="str">
        <f t="shared" si="15"/>
        <v/>
      </c>
      <c r="F34" s="74" t="s">
        <v>30</v>
      </c>
      <c r="G34" s="75" t="str">
        <f t="shared" si="16"/>
        <v/>
      </c>
      <c r="H34" s="120" t="s">
        <v>31</v>
      </c>
      <c r="I34" s="122" t="str">
        <f t="shared" si="9"/>
        <v/>
      </c>
      <c r="J34" s="234"/>
      <c r="K34" s="76" t="str">
        <f t="shared" si="10"/>
        <v/>
      </c>
      <c r="L34" s="67" t="s">
        <v>0</v>
      </c>
      <c r="M34" s="243"/>
      <c r="N34" s="244"/>
      <c r="O34" s="60" t="str">
        <f t="shared" si="0"/>
        <v/>
      </c>
      <c r="P34" s="60" t="str">
        <f t="shared" si="1"/>
        <v/>
      </c>
      <c r="Q34" s="61" t="str">
        <f t="shared" si="2"/>
        <v/>
      </c>
      <c r="R34" s="62" t="str">
        <f t="shared" si="3"/>
        <v/>
      </c>
      <c r="S34" s="62" t="str">
        <f t="shared" si="4"/>
        <v/>
      </c>
      <c r="T34" s="62" t="str">
        <f t="shared" si="5"/>
        <v/>
      </c>
      <c r="U34" s="62" t="str">
        <f t="shared" si="6"/>
        <v/>
      </c>
      <c r="V34" s="62" t="str">
        <f t="shared" si="7"/>
        <v/>
      </c>
      <c r="W34" s="62" t="str">
        <f t="shared" ref="W34:W35" si="17">IF(OR(DBCS($B34)="：",$B34="",DBCS($D34)="：",$D34=""),"",SUM(R34:V34))</f>
        <v/>
      </c>
      <c r="X34" s="62" t="str">
        <f t="shared" si="13"/>
        <v/>
      </c>
      <c r="Y34" s="230" t="str">
        <f t="shared" si="12"/>
        <v/>
      </c>
      <c r="Z34" s="62"/>
      <c r="AA34" s="63"/>
    </row>
    <row r="35" spans="1:27" ht="46.15" hidden="1" customHeight="1" thickBot="1">
      <c r="A35" s="245" t="str">
        <f t="shared" si="8"/>
        <v/>
      </c>
      <c r="B35" s="246" t="s">
        <v>59</v>
      </c>
      <c r="C35" s="247" t="s">
        <v>25</v>
      </c>
      <c r="D35" s="248" t="s">
        <v>59</v>
      </c>
      <c r="E35" s="80" t="str">
        <f t="shared" si="15"/>
        <v/>
      </c>
      <c r="F35" s="81" t="s">
        <v>64</v>
      </c>
      <c r="G35" s="82" t="str">
        <f t="shared" si="16"/>
        <v/>
      </c>
      <c r="H35" s="121" t="s">
        <v>83</v>
      </c>
      <c r="I35" s="123" t="str">
        <f t="shared" si="9"/>
        <v/>
      </c>
      <c r="J35" s="249"/>
      <c r="K35" s="83" t="str">
        <f t="shared" si="10"/>
        <v/>
      </c>
      <c r="L35" s="68" t="s">
        <v>84</v>
      </c>
      <c r="M35" s="243"/>
      <c r="N35" s="244"/>
      <c r="O35" s="60" t="str">
        <f t="shared" si="0"/>
        <v/>
      </c>
      <c r="P35" s="60" t="str">
        <f t="shared" si="1"/>
        <v/>
      </c>
      <c r="Q35" s="61" t="str">
        <f t="shared" si="2"/>
        <v/>
      </c>
      <c r="R35" s="62" t="str">
        <f t="shared" si="3"/>
        <v/>
      </c>
      <c r="S35" s="62" t="str">
        <f t="shared" si="4"/>
        <v/>
      </c>
      <c r="T35" s="62" t="str">
        <f t="shared" si="5"/>
        <v/>
      </c>
      <c r="U35" s="62" t="str">
        <f t="shared" si="6"/>
        <v/>
      </c>
      <c r="V35" s="62" t="str">
        <f t="shared" si="7"/>
        <v/>
      </c>
      <c r="W35" s="62" t="str">
        <f t="shared" si="17"/>
        <v/>
      </c>
      <c r="X35" s="62" t="str">
        <f t="shared" si="13"/>
        <v/>
      </c>
      <c r="Y35" s="245" t="str">
        <f t="shared" si="12"/>
        <v/>
      </c>
      <c r="Z35" s="62" t="str">
        <f>IF(OR(DBCS($B35)="：",$B35="",DBCS($D35)="：",$D35=""),"",MAX(MIN($D35,TIME(23,59,59))-MAX($B35,$AG$1),0))</f>
        <v/>
      </c>
      <c r="AA35" s="63"/>
    </row>
    <row r="36" spans="1:27" ht="41.25" customHeight="1" thickBot="1">
      <c r="A36" s="250" t="s">
        <v>33</v>
      </c>
      <c r="B36" s="443"/>
      <c r="C36" s="444"/>
      <c r="D36" s="445"/>
      <c r="E36" s="421">
        <f>SUM(E9:E35)+SUM(G9:G35)/60</f>
        <v>0</v>
      </c>
      <c r="F36" s="422"/>
      <c r="G36" s="423" t="s">
        <v>1</v>
      </c>
      <c r="H36" s="424"/>
      <c r="I36" s="127"/>
      <c r="J36" s="128"/>
      <c r="K36" s="69">
        <f>SUM(K9:K35)</f>
        <v>0</v>
      </c>
      <c r="L36" s="161" t="s">
        <v>0</v>
      </c>
      <c r="M36" s="166"/>
      <c r="N36" s="251"/>
      <c r="V36" s="63"/>
      <c r="W36" s="63"/>
      <c r="X36" s="63"/>
      <c r="Y36" s="63"/>
      <c r="Z36" s="63"/>
      <c r="AA36" s="63"/>
    </row>
    <row r="37" spans="1:27" ht="19.5" customHeight="1">
      <c r="A37" s="252"/>
      <c r="B37" s="253"/>
      <c r="C37" s="253"/>
      <c r="D37" s="253"/>
      <c r="E37" s="254"/>
      <c r="F37" s="254"/>
      <c r="G37" s="253"/>
      <c r="H37" s="253"/>
      <c r="I37" s="253"/>
      <c r="J37" s="253"/>
      <c r="K37" s="255"/>
      <c r="L37" s="222"/>
      <c r="M37" s="256"/>
      <c r="N37" s="256"/>
    </row>
    <row r="38" spans="1:27" ht="25.9" customHeight="1">
      <c r="B38" s="257" t="s">
        <v>177</v>
      </c>
    </row>
    <row r="39" spans="1:27" ht="21.65" customHeight="1"/>
    <row r="40" spans="1:27" ht="31.4" customHeight="1">
      <c r="M40" s="258" t="s">
        <v>178</v>
      </c>
      <c r="N40" s="261"/>
    </row>
    <row r="41" spans="1:27" ht="31.4" customHeight="1">
      <c r="M41" s="258" t="s">
        <v>179</v>
      </c>
      <c r="N41" s="261"/>
    </row>
    <row r="42" spans="1:27" ht="31.4" customHeight="1">
      <c r="M42" s="258" t="s">
        <v>180</v>
      </c>
      <c r="N42" s="261"/>
    </row>
  </sheetData>
  <sheetProtection sheet="1" selectLockedCells="1"/>
  <mergeCells count="25">
    <mergeCell ref="AH6:AI6"/>
    <mergeCell ref="D1:N2"/>
    <mergeCell ref="AD1:AD5"/>
    <mergeCell ref="B3:D3"/>
    <mergeCell ref="B4:D4"/>
    <mergeCell ref="B5:D5"/>
    <mergeCell ref="A7:A8"/>
    <mergeCell ref="B7:D8"/>
    <mergeCell ref="E7:H8"/>
    <mergeCell ref="I7:I8"/>
    <mergeCell ref="J7:J8"/>
    <mergeCell ref="T7:T8"/>
    <mergeCell ref="U7:U8"/>
    <mergeCell ref="V7:V8"/>
    <mergeCell ref="W7:W8"/>
    <mergeCell ref="B36:D36"/>
    <mergeCell ref="E36:F36"/>
    <mergeCell ref="G36:H36"/>
    <mergeCell ref="M7:N7"/>
    <mergeCell ref="S7:S8"/>
    <mergeCell ref="O7:O8"/>
    <mergeCell ref="P7:P8"/>
    <mergeCell ref="Q7:Q8"/>
    <mergeCell ref="R7:R8"/>
    <mergeCell ref="K7:L8"/>
  </mergeCells>
  <phoneticPr fontId="3"/>
  <dataValidations count="5">
    <dataValidation type="time" allowBlank="1" showInputMessage="1" showErrorMessage="1" sqref="B9:B35 D9:D35">
      <formula1>0</formula1>
      <formula2>0.999305555555556</formula2>
    </dataValidation>
    <dataValidation type="list" allowBlank="1" showInputMessage="1" showErrorMessage="1" sqref="N9:N32">
      <formula1>$AF$11:$AF$32</formula1>
    </dataValidation>
    <dataValidation type="list" allowBlank="1" showInputMessage="1" showErrorMessage="1" sqref="M33:M35">
      <formula1>$AE$11:$AE$20</formula1>
    </dataValidation>
    <dataValidation type="list" allowBlank="1" showInputMessage="1" showErrorMessage="1" sqref="N33:N35">
      <formula1>$AF$11:$AF$16</formula1>
    </dataValidation>
    <dataValidation type="list" allowBlank="1" showInputMessage="1" showErrorMessage="1" sqref="M9:M32">
      <formula1>$AE$11:$AE$21</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4" tint="0.39997558519241921"/>
    <pageSetUpPr fitToPage="1"/>
  </sheetPr>
  <dimension ref="A1:AP42"/>
  <sheetViews>
    <sheetView view="pageBreakPreview" zoomScaleNormal="70" zoomScaleSheetLayoutView="100" workbookViewId="0">
      <selection activeCell="M11" sqref="M11"/>
    </sheetView>
  </sheetViews>
  <sheetFormatPr defaultColWidth="11.36328125" defaultRowHeight="13"/>
  <cols>
    <col min="1" max="1" width="19.08984375" style="47" customWidth="1"/>
    <col min="2" max="2" width="9.6328125" style="47" customWidth="1"/>
    <col min="3" max="3" width="3.90625" style="202" bestFit="1" customWidth="1"/>
    <col min="4" max="4" width="9.6328125" style="47" customWidth="1"/>
    <col min="5" max="5" width="4.6328125" style="47" customWidth="1"/>
    <col min="6" max="6" width="5.08984375" style="47" customWidth="1"/>
    <col min="7" max="7" width="4.6328125" style="47" customWidth="1"/>
    <col min="8" max="8" width="3.08984375" style="47" customWidth="1"/>
    <col min="9" max="10" width="6.6328125" style="47" customWidth="1"/>
    <col min="11" max="11" width="11.6328125" style="47" customWidth="1"/>
    <col min="12" max="12" width="2.90625" style="47" customWidth="1"/>
    <col min="13" max="14" width="30.6328125" style="223" customWidth="1"/>
    <col min="15" max="42" width="10.6328125" style="47" hidden="1" customWidth="1"/>
    <col min="43" max="43" width="10.6328125" style="47" customWidth="1"/>
    <col min="44" max="262" width="11.36328125" style="47"/>
    <col min="263" max="263" width="16.90625" style="47" customWidth="1"/>
    <col min="264" max="264" width="11.08984375" style="47" customWidth="1"/>
    <col min="265" max="265" width="3.90625" style="47" bestFit="1" customWidth="1"/>
    <col min="266" max="266" width="11.08984375" style="47" customWidth="1"/>
    <col min="267" max="267" width="6" style="47" customWidth="1"/>
    <col min="268" max="268" width="5.08984375" style="47" customWidth="1"/>
    <col min="269" max="269" width="5.90625" style="47" customWidth="1"/>
    <col min="270" max="270" width="3.08984375" style="47" customWidth="1"/>
    <col min="271" max="271" width="12.90625" style="47" customWidth="1"/>
    <col min="272" max="272" width="2.90625" style="47" customWidth="1"/>
    <col min="273" max="273" width="77.453125" style="47" customWidth="1"/>
    <col min="274" max="518" width="11.36328125" style="47"/>
    <col min="519" max="519" width="16.90625" style="47" customWidth="1"/>
    <col min="520" max="520" width="11.08984375" style="47" customWidth="1"/>
    <col min="521" max="521" width="3.90625" style="47" bestFit="1" customWidth="1"/>
    <col min="522" max="522" width="11.08984375" style="47" customWidth="1"/>
    <col min="523" max="523" width="6" style="47" customWidth="1"/>
    <col min="524" max="524" width="5.08984375" style="47" customWidth="1"/>
    <col min="525" max="525" width="5.90625" style="47" customWidth="1"/>
    <col min="526" max="526" width="3.08984375" style="47" customWidth="1"/>
    <col min="527" max="527" width="12.90625" style="47" customWidth="1"/>
    <col min="528" max="528" width="2.90625" style="47" customWidth="1"/>
    <col min="529" max="529" width="77.453125" style="47" customWidth="1"/>
    <col min="530" max="774" width="11.36328125" style="47"/>
    <col min="775" max="775" width="16.90625" style="47" customWidth="1"/>
    <col min="776" max="776" width="11.08984375" style="47" customWidth="1"/>
    <col min="777" max="777" width="3.90625" style="47" bestFit="1" customWidth="1"/>
    <col min="778" max="778" width="11.08984375" style="47" customWidth="1"/>
    <col min="779" max="779" width="6" style="47" customWidth="1"/>
    <col min="780" max="780" width="5.08984375" style="47" customWidth="1"/>
    <col min="781" max="781" width="5.90625" style="47" customWidth="1"/>
    <col min="782" max="782" width="3.08984375" style="47" customWidth="1"/>
    <col min="783" max="783" width="12.90625" style="47" customWidth="1"/>
    <col min="784" max="784" width="2.90625" style="47" customWidth="1"/>
    <col min="785" max="785" width="77.453125" style="47" customWidth="1"/>
    <col min="786" max="1030" width="11.36328125" style="47"/>
    <col min="1031" max="1031" width="16.90625" style="47" customWidth="1"/>
    <col min="1032" max="1032" width="11.08984375" style="47" customWidth="1"/>
    <col min="1033" max="1033" width="3.90625" style="47" bestFit="1" customWidth="1"/>
    <col min="1034" max="1034" width="11.08984375" style="47" customWidth="1"/>
    <col min="1035" max="1035" width="6" style="47" customWidth="1"/>
    <col min="1036" max="1036" width="5.08984375" style="47" customWidth="1"/>
    <col min="1037" max="1037" width="5.90625" style="47" customWidth="1"/>
    <col min="1038" max="1038" width="3.08984375" style="47" customWidth="1"/>
    <col min="1039" max="1039" width="12.90625" style="47" customWidth="1"/>
    <col min="1040" max="1040" width="2.90625" style="47" customWidth="1"/>
    <col min="1041" max="1041" width="77.453125" style="47" customWidth="1"/>
    <col min="1042" max="1286" width="11.36328125" style="47"/>
    <col min="1287" max="1287" width="16.90625" style="47" customWidth="1"/>
    <col min="1288" max="1288" width="11.08984375" style="47" customWidth="1"/>
    <col min="1289" max="1289" width="3.90625" style="47" bestFit="1" customWidth="1"/>
    <col min="1290" max="1290" width="11.08984375" style="47" customWidth="1"/>
    <col min="1291" max="1291" width="6" style="47" customWidth="1"/>
    <col min="1292" max="1292" width="5.08984375" style="47" customWidth="1"/>
    <col min="1293" max="1293" width="5.90625" style="47" customWidth="1"/>
    <col min="1294" max="1294" width="3.08984375" style="47" customWidth="1"/>
    <col min="1295" max="1295" width="12.90625" style="47" customWidth="1"/>
    <col min="1296" max="1296" width="2.90625" style="47" customWidth="1"/>
    <col min="1297" max="1297" width="77.453125" style="47" customWidth="1"/>
    <col min="1298" max="1542" width="11.36328125" style="47"/>
    <col min="1543" max="1543" width="16.90625" style="47" customWidth="1"/>
    <col min="1544" max="1544" width="11.08984375" style="47" customWidth="1"/>
    <col min="1545" max="1545" width="3.90625" style="47" bestFit="1" customWidth="1"/>
    <col min="1546" max="1546" width="11.08984375" style="47" customWidth="1"/>
    <col min="1547" max="1547" width="6" style="47" customWidth="1"/>
    <col min="1548" max="1548" width="5.08984375" style="47" customWidth="1"/>
    <col min="1549" max="1549" width="5.90625" style="47" customWidth="1"/>
    <col min="1550" max="1550" width="3.08984375" style="47" customWidth="1"/>
    <col min="1551" max="1551" width="12.90625" style="47" customWidth="1"/>
    <col min="1552" max="1552" width="2.90625" style="47" customWidth="1"/>
    <col min="1553" max="1553" width="77.453125" style="47" customWidth="1"/>
    <col min="1554" max="1798" width="11.36328125" style="47"/>
    <col min="1799" max="1799" width="16.90625" style="47" customWidth="1"/>
    <col min="1800" max="1800" width="11.08984375" style="47" customWidth="1"/>
    <col min="1801" max="1801" width="3.90625" style="47" bestFit="1" customWidth="1"/>
    <col min="1802" max="1802" width="11.08984375" style="47" customWidth="1"/>
    <col min="1803" max="1803" width="6" style="47" customWidth="1"/>
    <col min="1804" max="1804" width="5.08984375" style="47" customWidth="1"/>
    <col min="1805" max="1805" width="5.90625" style="47" customWidth="1"/>
    <col min="1806" max="1806" width="3.08984375" style="47" customWidth="1"/>
    <col min="1807" max="1807" width="12.90625" style="47" customWidth="1"/>
    <col min="1808" max="1808" width="2.90625" style="47" customWidth="1"/>
    <col min="1809" max="1809" width="77.453125" style="47" customWidth="1"/>
    <col min="1810" max="2054" width="11.36328125" style="47"/>
    <col min="2055" max="2055" width="16.90625" style="47" customWidth="1"/>
    <col min="2056" max="2056" width="11.08984375" style="47" customWidth="1"/>
    <col min="2057" max="2057" width="3.90625" style="47" bestFit="1" customWidth="1"/>
    <col min="2058" max="2058" width="11.08984375" style="47" customWidth="1"/>
    <col min="2059" max="2059" width="6" style="47" customWidth="1"/>
    <col min="2060" max="2060" width="5.08984375" style="47" customWidth="1"/>
    <col min="2061" max="2061" width="5.90625" style="47" customWidth="1"/>
    <col min="2062" max="2062" width="3.08984375" style="47" customWidth="1"/>
    <col min="2063" max="2063" width="12.90625" style="47" customWidth="1"/>
    <col min="2064" max="2064" width="2.90625" style="47" customWidth="1"/>
    <col min="2065" max="2065" width="77.453125" style="47" customWidth="1"/>
    <col min="2066" max="2310" width="11.36328125" style="47"/>
    <col min="2311" max="2311" width="16.90625" style="47" customWidth="1"/>
    <col min="2312" max="2312" width="11.08984375" style="47" customWidth="1"/>
    <col min="2313" max="2313" width="3.90625" style="47" bestFit="1" customWidth="1"/>
    <col min="2314" max="2314" width="11.08984375" style="47" customWidth="1"/>
    <col min="2315" max="2315" width="6" style="47" customWidth="1"/>
    <col min="2316" max="2316" width="5.08984375" style="47" customWidth="1"/>
    <col min="2317" max="2317" width="5.90625" style="47" customWidth="1"/>
    <col min="2318" max="2318" width="3.08984375" style="47" customWidth="1"/>
    <col min="2319" max="2319" width="12.90625" style="47" customWidth="1"/>
    <col min="2320" max="2320" width="2.90625" style="47" customWidth="1"/>
    <col min="2321" max="2321" width="77.453125" style="47" customWidth="1"/>
    <col min="2322" max="2566" width="11.36328125" style="47"/>
    <col min="2567" max="2567" width="16.90625" style="47" customWidth="1"/>
    <col min="2568" max="2568" width="11.08984375" style="47" customWidth="1"/>
    <col min="2569" max="2569" width="3.90625" style="47" bestFit="1" customWidth="1"/>
    <col min="2570" max="2570" width="11.08984375" style="47" customWidth="1"/>
    <col min="2571" max="2571" width="6" style="47" customWidth="1"/>
    <col min="2572" max="2572" width="5.08984375" style="47" customWidth="1"/>
    <col min="2573" max="2573" width="5.90625" style="47" customWidth="1"/>
    <col min="2574" max="2574" width="3.08984375" style="47" customWidth="1"/>
    <col min="2575" max="2575" width="12.90625" style="47" customWidth="1"/>
    <col min="2576" max="2576" width="2.90625" style="47" customWidth="1"/>
    <col min="2577" max="2577" width="77.453125" style="47" customWidth="1"/>
    <col min="2578" max="2822" width="11.36328125" style="47"/>
    <col min="2823" max="2823" width="16.90625" style="47" customWidth="1"/>
    <col min="2824" max="2824" width="11.08984375" style="47" customWidth="1"/>
    <col min="2825" max="2825" width="3.90625" style="47" bestFit="1" customWidth="1"/>
    <col min="2826" max="2826" width="11.08984375" style="47" customWidth="1"/>
    <col min="2827" max="2827" width="6" style="47" customWidth="1"/>
    <col min="2828" max="2828" width="5.08984375" style="47" customWidth="1"/>
    <col min="2829" max="2829" width="5.90625" style="47" customWidth="1"/>
    <col min="2830" max="2830" width="3.08984375" style="47" customWidth="1"/>
    <col min="2831" max="2831" width="12.90625" style="47" customWidth="1"/>
    <col min="2832" max="2832" width="2.90625" style="47" customWidth="1"/>
    <col min="2833" max="2833" width="77.453125" style="47" customWidth="1"/>
    <col min="2834" max="3078" width="11.36328125" style="47"/>
    <col min="3079" max="3079" width="16.90625" style="47" customWidth="1"/>
    <col min="3080" max="3080" width="11.08984375" style="47" customWidth="1"/>
    <col min="3081" max="3081" width="3.90625" style="47" bestFit="1" customWidth="1"/>
    <col min="3082" max="3082" width="11.08984375" style="47" customWidth="1"/>
    <col min="3083" max="3083" width="6" style="47" customWidth="1"/>
    <col min="3084" max="3084" width="5.08984375" style="47" customWidth="1"/>
    <col min="3085" max="3085" width="5.90625" style="47" customWidth="1"/>
    <col min="3086" max="3086" width="3.08984375" style="47" customWidth="1"/>
    <col min="3087" max="3087" width="12.90625" style="47" customWidth="1"/>
    <col min="3088" max="3088" width="2.90625" style="47" customWidth="1"/>
    <col min="3089" max="3089" width="77.453125" style="47" customWidth="1"/>
    <col min="3090" max="3334" width="11.36328125" style="47"/>
    <col min="3335" max="3335" width="16.90625" style="47" customWidth="1"/>
    <col min="3336" max="3336" width="11.08984375" style="47" customWidth="1"/>
    <col min="3337" max="3337" width="3.90625" style="47" bestFit="1" customWidth="1"/>
    <col min="3338" max="3338" width="11.08984375" style="47" customWidth="1"/>
    <col min="3339" max="3339" width="6" style="47" customWidth="1"/>
    <col min="3340" max="3340" width="5.08984375" style="47" customWidth="1"/>
    <col min="3341" max="3341" width="5.90625" style="47" customWidth="1"/>
    <col min="3342" max="3342" width="3.08984375" style="47" customWidth="1"/>
    <col min="3343" max="3343" width="12.90625" style="47" customWidth="1"/>
    <col min="3344" max="3344" width="2.90625" style="47" customWidth="1"/>
    <col min="3345" max="3345" width="77.453125" style="47" customWidth="1"/>
    <col min="3346" max="3590" width="11.36328125" style="47"/>
    <col min="3591" max="3591" width="16.90625" style="47" customWidth="1"/>
    <col min="3592" max="3592" width="11.08984375" style="47" customWidth="1"/>
    <col min="3593" max="3593" width="3.90625" style="47" bestFit="1" customWidth="1"/>
    <col min="3594" max="3594" width="11.08984375" style="47" customWidth="1"/>
    <col min="3595" max="3595" width="6" style="47" customWidth="1"/>
    <col min="3596" max="3596" width="5.08984375" style="47" customWidth="1"/>
    <col min="3597" max="3597" width="5.90625" style="47" customWidth="1"/>
    <col min="3598" max="3598" width="3.08984375" style="47" customWidth="1"/>
    <col min="3599" max="3599" width="12.90625" style="47" customWidth="1"/>
    <col min="3600" max="3600" width="2.90625" style="47" customWidth="1"/>
    <col min="3601" max="3601" width="77.453125" style="47" customWidth="1"/>
    <col min="3602" max="3846" width="11.36328125" style="47"/>
    <col min="3847" max="3847" width="16.90625" style="47" customWidth="1"/>
    <col min="3848" max="3848" width="11.08984375" style="47" customWidth="1"/>
    <col min="3849" max="3849" width="3.90625" style="47" bestFit="1" customWidth="1"/>
    <col min="3850" max="3850" width="11.08984375" style="47" customWidth="1"/>
    <col min="3851" max="3851" width="6" style="47" customWidth="1"/>
    <col min="3852" max="3852" width="5.08984375" style="47" customWidth="1"/>
    <col min="3853" max="3853" width="5.90625" style="47" customWidth="1"/>
    <col min="3854" max="3854" width="3.08984375" style="47" customWidth="1"/>
    <col min="3855" max="3855" width="12.90625" style="47" customWidth="1"/>
    <col min="3856" max="3856" width="2.90625" style="47" customWidth="1"/>
    <col min="3857" max="3857" width="77.453125" style="47" customWidth="1"/>
    <col min="3858" max="4102" width="11.36328125" style="47"/>
    <col min="4103" max="4103" width="16.90625" style="47" customWidth="1"/>
    <col min="4104" max="4104" width="11.08984375" style="47" customWidth="1"/>
    <col min="4105" max="4105" width="3.90625" style="47" bestFit="1" customWidth="1"/>
    <col min="4106" max="4106" width="11.08984375" style="47" customWidth="1"/>
    <col min="4107" max="4107" width="6" style="47" customWidth="1"/>
    <col min="4108" max="4108" width="5.08984375" style="47" customWidth="1"/>
    <col min="4109" max="4109" width="5.90625" style="47" customWidth="1"/>
    <col min="4110" max="4110" width="3.08984375" style="47" customWidth="1"/>
    <col min="4111" max="4111" width="12.90625" style="47" customWidth="1"/>
    <col min="4112" max="4112" width="2.90625" style="47" customWidth="1"/>
    <col min="4113" max="4113" width="77.453125" style="47" customWidth="1"/>
    <col min="4114" max="4358" width="11.36328125" style="47"/>
    <col min="4359" max="4359" width="16.90625" style="47" customWidth="1"/>
    <col min="4360" max="4360" width="11.08984375" style="47" customWidth="1"/>
    <col min="4361" max="4361" width="3.90625" style="47" bestFit="1" customWidth="1"/>
    <col min="4362" max="4362" width="11.08984375" style="47" customWidth="1"/>
    <col min="4363" max="4363" width="6" style="47" customWidth="1"/>
    <col min="4364" max="4364" width="5.08984375" style="47" customWidth="1"/>
    <col min="4365" max="4365" width="5.90625" style="47" customWidth="1"/>
    <col min="4366" max="4366" width="3.08984375" style="47" customWidth="1"/>
    <col min="4367" max="4367" width="12.90625" style="47" customWidth="1"/>
    <col min="4368" max="4368" width="2.90625" style="47" customWidth="1"/>
    <col min="4369" max="4369" width="77.453125" style="47" customWidth="1"/>
    <col min="4370" max="4614" width="11.36328125" style="47"/>
    <col min="4615" max="4615" width="16.90625" style="47" customWidth="1"/>
    <col min="4616" max="4616" width="11.08984375" style="47" customWidth="1"/>
    <col min="4617" max="4617" width="3.90625" style="47" bestFit="1" customWidth="1"/>
    <col min="4618" max="4618" width="11.08984375" style="47" customWidth="1"/>
    <col min="4619" max="4619" width="6" style="47" customWidth="1"/>
    <col min="4620" max="4620" width="5.08984375" style="47" customWidth="1"/>
    <col min="4621" max="4621" width="5.90625" style="47" customWidth="1"/>
    <col min="4622" max="4622" width="3.08984375" style="47" customWidth="1"/>
    <col min="4623" max="4623" width="12.90625" style="47" customWidth="1"/>
    <col min="4624" max="4624" width="2.90625" style="47" customWidth="1"/>
    <col min="4625" max="4625" width="77.453125" style="47" customWidth="1"/>
    <col min="4626" max="4870" width="11.36328125" style="47"/>
    <col min="4871" max="4871" width="16.90625" style="47" customWidth="1"/>
    <col min="4872" max="4872" width="11.08984375" style="47" customWidth="1"/>
    <col min="4873" max="4873" width="3.90625" style="47" bestFit="1" customWidth="1"/>
    <col min="4874" max="4874" width="11.08984375" style="47" customWidth="1"/>
    <col min="4875" max="4875" width="6" style="47" customWidth="1"/>
    <col min="4876" max="4876" width="5.08984375" style="47" customWidth="1"/>
    <col min="4877" max="4877" width="5.90625" style="47" customWidth="1"/>
    <col min="4878" max="4878" width="3.08984375" style="47" customWidth="1"/>
    <col min="4879" max="4879" width="12.90625" style="47" customWidth="1"/>
    <col min="4880" max="4880" width="2.90625" style="47" customWidth="1"/>
    <col min="4881" max="4881" width="77.453125" style="47" customWidth="1"/>
    <col min="4882" max="5126" width="11.36328125" style="47"/>
    <col min="5127" max="5127" width="16.90625" style="47" customWidth="1"/>
    <col min="5128" max="5128" width="11.08984375" style="47" customWidth="1"/>
    <col min="5129" max="5129" width="3.90625" style="47" bestFit="1" customWidth="1"/>
    <col min="5130" max="5130" width="11.08984375" style="47" customWidth="1"/>
    <col min="5131" max="5131" width="6" style="47" customWidth="1"/>
    <col min="5132" max="5132" width="5.08984375" style="47" customWidth="1"/>
    <col min="5133" max="5133" width="5.90625" style="47" customWidth="1"/>
    <col min="5134" max="5134" width="3.08984375" style="47" customWidth="1"/>
    <col min="5135" max="5135" width="12.90625" style="47" customWidth="1"/>
    <col min="5136" max="5136" width="2.90625" style="47" customWidth="1"/>
    <col min="5137" max="5137" width="77.453125" style="47" customWidth="1"/>
    <col min="5138" max="5382" width="11.36328125" style="47"/>
    <col min="5383" max="5383" width="16.90625" style="47" customWidth="1"/>
    <col min="5384" max="5384" width="11.08984375" style="47" customWidth="1"/>
    <col min="5385" max="5385" width="3.90625" style="47" bestFit="1" customWidth="1"/>
    <col min="5386" max="5386" width="11.08984375" style="47" customWidth="1"/>
    <col min="5387" max="5387" width="6" style="47" customWidth="1"/>
    <col min="5388" max="5388" width="5.08984375" style="47" customWidth="1"/>
    <col min="5389" max="5389" width="5.90625" style="47" customWidth="1"/>
    <col min="5390" max="5390" width="3.08984375" style="47" customWidth="1"/>
    <col min="5391" max="5391" width="12.90625" style="47" customWidth="1"/>
    <col min="5392" max="5392" width="2.90625" style="47" customWidth="1"/>
    <col min="5393" max="5393" width="77.453125" style="47" customWidth="1"/>
    <col min="5394" max="5638" width="11.36328125" style="47"/>
    <col min="5639" max="5639" width="16.90625" style="47" customWidth="1"/>
    <col min="5640" max="5640" width="11.08984375" style="47" customWidth="1"/>
    <col min="5641" max="5641" width="3.90625" style="47" bestFit="1" customWidth="1"/>
    <col min="5642" max="5642" width="11.08984375" style="47" customWidth="1"/>
    <col min="5643" max="5643" width="6" style="47" customWidth="1"/>
    <col min="5644" max="5644" width="5.08984375" style="47" customWidth="1"/>
    <col min="5645" max="5645" width="5.90625" style="47" customWidth="1"/>
    <col min="5646" max="5646" width="3.08984375" style="47" customWidth="1"/>
    <col min="5647" max="5647" width="12.90625" style="47" customWidth="1"/>
    <col min="5648" max="5648" width="2.90625" style="47" customWidth="1"/>
    <col min="5649" max="5649" width="77.453125" style="47" customWidth="1"/>
    <col min="5650" max="5894" width="11.36328125" style="47"/>
    <col min="5895" max="5895" width="16.90625" style="47" customWidth="1"/>
    <col min="5896" max="5896" width="11.08984375" style="47" customWidth="1"/>
    <col min="5897" max="5897" width="3.90625" style="47" bestFit="1" customWidth="1"/>
    <col min="5898" max="5898" width="11.08984375" style="47" customWidth="1"/>
    <col min="5899" max="5899" width="6" style="47" customWidth="1"/>
    <col min="5900" max="5900" width="5.08984375" style="47" customWidth="1"/>
    <col min="5901" max="5901" width="5.90625" style="47" customWidth="1"/>
    <col min="5902" max="5902" width="3.08984375" style="47" customWidth="1"/>
    <col min="5903" max="5903" width="12.90625" style="47" customWidth="1"/>
    <col min="5904" max="5904" width="2.90625" style="47" customWidth="1"/>
    <col min="5905" max="5905" width="77.453125" style="47" customWidth="1"/>
    <col min="5906" max="6150" width="11.36328125" style="47"/>
    <col min="6151" max="6151" width="16.90625" style="47" customWidth="1"/>
    <col min="6152" max="6152" width="11.08984375" style="47" customWidth="1"/>
    <col min="6153" max="6153" width="3.90625" style="47" bestFit="1" customWidth="1"/>
    <col min="6154" max="6154" width="11.08984375" style="47" customWidth="1"/>
    <col min="6155" max="6155" width="6" style="47" customWidth="1"/>
    <col min="6156" max="6156" width="5.08984375" style="47" customWidth="1"/>
    <col min="6157" max="6157" width="5.90625" style="47" customWidth="1"/>
    <col min="6158" max="6158" width="3.08984375" style="47" customWidth="1"/>
    <col min="6159" max="6159" width="12.90625" style="47" customWidth="1"/>
    <col min="6160" max="6160" width="2.90625" style="47" customWidth="1"/>
    <col min="6161" max="6161" width="77.453125" style="47" customWidth="1"/>
    <col min="6162" max="6406" width="11.36328125" style="47"/>
    <col min="6407" max="6407" width="16.90625" style="47" customWidth="1"/>
    <col min="6408" max="6408" width="11.08984375" style="47" customWidth="1"/>
    <col min="6409" max="6409" width="3.90625" style="47" bestFit="1" customWidth="1"/>
    <col min="6410" max="6410" width="11.08984375" style="47" customWidth="1"/>
    <col min="6411" max="6411" width="6" style="47" customWidth="1"/>
    <col min="6412" max="6412" width="5.08984375" style="47" customWidth="1"/>
    <col min="6413" max="6413" width="5.90625" style="47" customWidth="1"/>
    <col min="6414" max="6414" width="3.08984375" style="47" customWidth="1"/>
    <col min="6415" max="6415" width="12.90625" style="47" customWidth="1"/>
    <col min="6416" max="6416" width="2.90625" style="47" customWidth="1"/>
    <col min="6417" max="6417" width="77.453125" style="47" customWidth="1"/>
    <col min="6418" max="6662" width="11.36328125" style="47"/>
    <col min="6663" max="6663" width="16.90625" style="47" customWidth="1"/>
    <col min="6664" max="6664" width="11.08984375" style="47" customWidth="1"/>
    <col min="6665" max="6665" width="3.90625" style="47" bestFit="1" customWidth="1"/>
    <col min="6666" max="6666" width="11.08984375" style="47" customWidth="1"/>
    <col min="6667" max="6667" width="6" style="47" customWidth="1"/>
    <col min="6668" max="6668" width="5.08984375" style="47" customWidth="1"/>
    <col min="6669" max="6669" width="5.90625" style="47" customWidth="1"/>
    <col min="6670" max="6670" width="3.08984375" style="47" customWidth="1"/>
    <col min="6671" max="6671" width="12.90625" style="47" customWidth="1"/>
    <col min="6672" max="6672" width="2.90625" style="47" customWidth="1"/>
    <col min="6673" max="6673" width="77.453125" style="47" customWidth="1"/>
    <col min="6674" max="6918" width="11.36328125" style="47"/>
    <col min="6919" max="6919" width="16.90625" style="47" customWidth="1"/>
    <col min="6920" max="6920" width="11.08984375" style="47" customWidth="1"/>
    <col min="6921" max="6921" width="3.90625" style="47" bestFit="1" customWidth="1"/>
    <col min="6922" max="6922" width="11.08984375" style="47" customWidth="1"/>
    <col min="6923" max="6923" width="6" style="47" customWidth="1"/>
    <col min="6924" max="6924" width="5.08984375" style="47" customWidth="1"/>
    <col min="6925" max="6925" width="5.90625" style="47" customWidth="1"/>
    <col min="6926" max="6926" width="3.08984375" style="47" customWidth="1"/>
    <col min="6927" max="6927" width="12.90625" style="47" customWidth="1"/>
    <col min="6928" max="6928" width="2.90625" style="47" customWidth="1"/>
    <col min="6929" max="6929" width="77.453125" style="47" customWidth="1"/>
    <col min="6930" max="7174" width="11.36328125" style="47"/>
    <col min="7175" max="7175" width="16.90625" style="47" customWidth="1"/>
    <col min="7176" max="7176" width="11.08984375" style="47" customWidth="1"/>
    <col min="7177" max="7177" width="3.90625" style="47" bestFit="1" customWidth="1"/>
    <col min="7178" max="7178" width="11.08984375" style="47" customWidth="1"/>
    <col min="7179" max="7179" width="6" style="47" customWidth="1"/>
    <col min="7180" max="7180" width="5.08984375" style="47" customWidth="1"/>
    <col min="7181" max="7181" width="5.90625" style="47" customWidth="1"/>
    <col min="7182" max="7182" width="3.08984375" style="47" customWidth="1"/>
    <col min="7183" max="7183" width="12.90625" style="47" customWidth="1"/>
    <col min="7184" max="7184" width="2.90625" style="47" customWidth="1"/>
    <col min="7185" max="7185" width="77.453125" style="47" customWidth="1"/>
    <col min="7186" max="7430" width="11.36328125" style="47"/>
    <col min="7431" max="7431" width="16.90625" style="47" customWidth="1"/>
    <col min="7432" max="7432" width="11.08984375" style="47" customWidth="1"/>
    <col min="7433" max="7433" width="3.90625" style="47" bestFit="1" customWidth="1"/>
    <col min="7434" max="7434" width="11.08984375" style="47" customWidth="1"/>
    <col min="7435" max="7435" width="6" style="47" customWidth="1"/>
    <col min="7436" max="7436" width="5.08984375" style="47" customWidth="1"/>
    <col min="7437" max="7437" width="5.90625" style="47" customWidth="1"/>
    <col min="7438" max="7438" width="3.08984375" style="47" customWidth="1"/>
    <col min="7439" max="7439" width="12.90625" style="47" customWidth="1"/>
    <col min="7440" max="7440" width="2.90625" style="47" customWidth="1"/>
    <col min="7441" max="7441" width="77.453125" style="47" customWidth="1"/>
    <col min="7442" max="7686" width="11.36328125" style="47"/>
    <col min="7687" max="7687" width="16.90625" style="47" customWidth="1"/>
    <col min="7688" max="7688" width="11.08984375" style="47" customWidth="1"/>
    <col min="7689" max="7689" width="3.90625" style="47" bestFit="1" customWidth="1"/>
    <col min="7690" max="7690" width="11.08984375" style="47" customWidth="1"/>
    <col min="7691" max="7691" width="6" style="47" customWidth="1"/>
    <col min="7692" max="7692" width="5.08984375" style="47" customWidth="1"/>
    <col min="7693" max="7693" width="5.90625" style="47" customWidth="1"/>
    <col min="7694" max="7694" width="3.08984375" style="47" customWidth="1"/>
    <col min="7695" max="7695" width="12.90625" style="47" customWidth="1"/>
    <col min="7696" max="7696" width="2.90625" style="47" customWidth="1"/>
    <col min="7697" max="7697" width="77.453125" style="47" customWidth="1"/>
    <col min="7698" max="7942" width="11.36328125" style="47"/>
    <col min="7943" max="7943" width="16.90625" style="47" customWidth="1"/>
    <col min="7944" max="7944" width="11.08984375" style="47" customWidth="1"/>
    <col min="7945" max="7945" width="3.90625" style="47" bestFit="1" customWidth="1"/>
    <col min="7946" max="7946" width="11.08984375" style="47" customWidth="1"/>
    <col min="7947" max="7947" width="6" style="47" customWidth="1"/>
    <col min="7948" max="7948" width="5.08984375" style="47" customWidth="1"/>
    <col min="7949" max="7949" width="5.90625" style="47" customWidth="1"/>
    <col min="7950" max="7950" width="3.08984375" style="47" customWidth="1"/>
    <col min="7951" max="7951" width="12.90625" style="47" customWidth="1"/>
    <col min="7952" max="7952" width="2.90625" style="47" customWidth="1"/>
    <col min="7953" max="7953" width="77.453125" style="47" customWidth="1"/>
    <col min="7954" max="8198" width="11.36328125" style="47"/>
    <col min="8199" max="8199" width="16.90625" style="47" customWidth="1"/>
    <col min="8200" max="8200" width="11.08984375" style="47" customWidth="1"/>
    <col min="8201" max="8201" width="3.90625" style="47" bestFit="1" customWidth="1"/>
    <col min="8202" max="8202" width="11.08984375" style="47" customWidth="1"/>
    <col min="8203" max="8203" width="6" style="47" customWidth="1"/>
    <col min="8204" max="8204" width="5.08984375" style="47" customWidth="1"/>
    <col min="8205" max="8205" width="5.90625" style="47" customWidth="1"/>
    <col min="8206" max="8206" width="3.08984375" style="47" customWidth="1"/>
    <col min="8207" max="8207" width="12.90625" style="47" customWidth="1"/>
    <col min="8208" max="8208" width="2.90625" style="47" customWidth="1"/>
    <col min="8209" max="8209" width="77.453125" style="47" customWidth="1"/>
    <col min="8210" max="8454" width="11.36328125" style="47"/>
    <col min="8455" max="8455" width="16.90625" style="47" customWidth="1"/>
    <col min="8456" max="8456" width="11.08984375" style="47" customWidth="1"/>
    <col min="8457" max="8457" width="3.90625" style="47" bestFit="1" customWidth="1"/>
    <col min="8458" max="8458" width="11.08984375" style="47" customWidth="1"/>
    <col min="8459" max="8459" width="6" style="47" customWidth="1"/>
    <col min="8460" max="8460" width="5.08984375" style="47" customWidth="1"/>
    <col min="8461" max="8461" width="5.90625" style="47" customWidth="1"/>
    <col min="8462" max="8462" width="3.08984375" style="47" customWidth="1"/>
    <col min="8463" max="8463" width="12.90625" style="47" customWidth="1"/>
    <col min="8464" max="8464" width="2.90625" style="47" customWidth="1"/>
    <col min="8465" max="8465" width="77.453125" style="47" customWidth="1"/>
    <col min="8466" max="8710" width="11.36328125" style="47"/>
    <col min="8711" max="8711" width="16.90625" style="47" customWidth="1"/>
    <col min="8712" max="8712" width="11.08984375" style="47" customWidth="1"/>
    <col min="8713" max="8713" width="3.90625" style="47" bestFit="1" customWidth="1"/>
    <col min="8714" max="8714" width="11.08984375" style="47" customWidth="1"/>
    <col min="8715" max="8715" width="6" style="47" customWidth="1"/>
    <col min="8716" max="8716" width="5.08984375" style="47" customWidth="1"/>
    <col min="8717" max="8717" width="5.90625" style="47" customWidth="1"/>
    <col min="8718" max="8718" width="3.08984375" style="47" customWidth="1"/>
    <col min="8719" max="8719" width="12.90625" style="47" customWidth="1"/>
    <col min="8720" max="8720" width="2.90625" style="47" customWidth="1"/>
    <col min="8721" max="8721" width="77.453125" style="47" customWidth="1"/>
    <col min="8722" max="8966" width="11.36328125" style="47"/>
    <col min="8967" max="8967" width="16.90625" style="47" customWidth="1"/>
    <col min="8968" max="8968" width="11.08984375" style="47" customWidth="1"/>
    <col min="8969" max="8969" width="3.90625" style="47" bestFit="1" customWidth="1"/>
    <col min="8970" max="8970" width="11.08984375" style="47" customWidth="1"/>
    <col min="8971" max="8971" width="6" style="47" customWidth="1"/>
    <col min="8972" max="8972" width="5.08984375" style="47" customWidth="1"/>
    <col min="8973" max="8973" width="5.90625" style="47" customWidth="1"/>
    <col min="8974" max="8974" width="3.08984375" style="47" customWidth="1"/>
    <col min="8975" max="8975" width="12.90625" style="47" customWidth="1"/>
    <col min="8976" max="8976" width="2.90625" style="47" customWidth="1"/>
    <col min="8977" max="8977" width="77.453125" style="47" customWidth="1"/>
    <col min="8978" max="9222" width="11.36328125" style="47"/>
    <col min="9223" max="9223" width="16.90625" style="47" customWidth="1"/>
    <col min="9224" max="9224" width="11.08984375" style="47" customWidth="1"/>
    <col min="9225" max="9225" width="3.90625" style="47" bestFit="1" customWidth="1"/>
    <col min="9226" max="9226" width="11.08984375" style="47" customWidth="1"/>
    <col min="9227" max="9227" width="6" style="47" customWidth="1"/>
    <col min="9228" max="9228" width="5.08984375" style="47" customWidth="1"/>
    <col min="9229" max="9229" width="5.90625" style="47" customWidth="1"/>
    <col min="9230" max="9230" width="3.08984375" style="47" customWidth="1"/>
    <col min="9231" max="9231" width="12.90625" style="47" customWidth="1"/>
    <col min="9232" max="9232" width="2.90625" style="47" customWidth="1"/>
    <col min="9233" max="9233" width="77.453125" style="47" customWidth="1"/>
    <col min="9234" max="9478" width="11.36328125" style="47"/>
    <col min="9479" max="9479" width="16.90625" style="47" customWidth="1"/>
    <col min="9480" max="9480" width="11.08984375" style="47" customWidth="1"/>
    <col min="9481" max="9481" width="3.90625" style="47" bestFit="1" customWidth="1"/>
    <col min="9482" max="9482" width="11.08984375" style="47" customWidth="1"/>
    <col min="9483" max="9483" width="6" style="47" customWidth="1"/>
    <col min="9484" max="9484" width="5.08984375" style="47" customWidth="1"/>
    <col min="9485" max="9485" width="5.90625" style="47" customWidth="1"/>
    <col min="9486" max="9486" width="3.08984375" style="47" customWidth="1"/>
    <col min="9487" max="9487" width="12.90625" style="47" customWidth="1"/>
    <col min="9488" max="9488" width="2.90625" style="47" customWidth="1"/>
    <col min="9489" max="9489" width="77.453125" style="47" customWidth="1"/>
    <col min="9490" max="9734" width="11.36328125" style="47"/>
    <col min="9735" max="9735" width="16.90625" style="47" customWidth="1"/>
    <col min="9736" max="9736" width="11.08984375" style="47" customWidth="1"/>
    <col min="9737" max="9737" width="3.90625" style="47" bestFit="1" customWidth="1"/>
    <col min="9738" max="9738" width="11.08984375" style="47" customWidth="1"/>
    <col min="9739" max="9739" width="6" style="47" customWidth="1"/>
    <col min="9740" max="9740" width="5.08984375" style="47" customWidth="1"/>
    <col min="9741" max="9741" width="5.90625" style="47" customWidth="1"/>
    <col min="9742" max="9742" width="3.08984375" style="47" customWidth="1"/>
    <col min="9743" max="9743" width="12.90625" style="47" customWidth="1"/>
    <col min="9744" max="9744" width="2.90625" style="47" customWidth="1"/>
    <col min="9745" max="9745" width="77.453125" style="47" customWidth="1"/>
    <col min="9746" max="9990" width="11.36328125" style="47"/>
    <col min="9991" max="9991" width="16.90625" style="47" customWidth="1"/>
    <col min="9992" max="9992" width="11.08984375" style="47" customWidth="1"/>
    <col min="9993" max="9993" width="3.90625" style="47" bestFit="1" customWidth="1"/>
    <col min="9994" max="9994" width="11.08984375" style="47" customWidth="1"/>
    <col min="9995" max="9995" width="6" style="47" customWidth="1"/>
    <col min="9996" max="9996" width="5.08984375" style="47" customWidth="1"/>
    <col min="9997" max="9997" width="5.90625" style="47" customWidth="1"/>
    <col min="9998" max="9998" width="3.08984375" style="47" customWidth="1"/>
    <col min="9999" max="9999" width="12.90625" style="47" customWidth="1"/>
    <col min="10000" max="10000" width="2.90625" style="47" customWidth="1"/>
    <col min="10001" max="10001" width="77.453125" style="47" customWidth="1"/>
    <col min="10002" max="10246" width="11.36328125" style="47"/>
    <col min="10247" max="10247" width="16.90625" style="47" customWidth="1"/>
    <col min="10248" max="10248" width="11.08984375" style="47" customWidth="1"/>
    <col min="10249" max="10249" width="3.90625" style="47" bestFit="1" customWidth="1"/>
    <col min="10250" max="10250" width="11.08984375" style="47" customWidth="1"/>
    <col min="10251" max="10251" width="6" style="47" customWidth="1"/>
    <col min="10252" max="10252" width="5.08984375" style="47" customWidth="1"/>
    <col min="10253" max="10253" width="5.90625" style="47" customWidth="1"/>
    <col min="10254" max="10254" width="3.08984375" style="47" customWidth="1"/>
    <col min="10255" max="10255" width="12.90625" style="47" customWidth="1"/>
    <col min="10256" max="10256" width="2.90625" style="47" customWidth="1"/>
    <col min="10257" max="10257" width="77.453125" style="47" customWidth="1"/>
    <col min="10258" max="10502" width="11.36328125" style="47"/>
    <col min="10503" max="10503" width="16.90625" style="47" customWidth="1"/>
    <col min="10504" max="10504" width="11.08984375" style="47" customWidth="1"/>
    <col min="10505" max="10505" width="3.90625" style="47" bestFit="1" customWidth="1"/>
    <col min="10506" max="10506" width="11.08984375" style="47" customWidth="1"/>
    <col min="10507" max="10507" width="6" style="47" customWidth="1"/>
    <col min="10508" max="10508" width="5.08984375" style="47" customWidth="1"/>
    <col min="10509" max="10509" width="5.90625" style="47" customWidth="1"/>
    <col min="10510" max="10510" width="3.08984375" style="47" customWidth="1"/>
    <col min="10511" max="10511" width="12.90625" style="47" customWidth="1"/>
    <col min="10512" max="10512" width="2.90625" style="47" customWidth="1"/>
    <col min="10513" max="10513" width="77.453125" style="47" customWidth="1"/>
    <col min="10514" max="10758" width="11.36328125" style="47"/>
    <col min="10759" max="10759" width="16.90625" style="47" customWidth="1"/>
    <col min="10760" max="10760" width="11.08984375" style="47" customWidth="1"/>
    <col min="10761" max="10761" width="3.90625" style="47" bestFit="1" customWidth="1"/>
    <col min="10762" max="10762" width="11.08984375" style="47" customWidth="1"/>
    <col min="10763" max="10763" width="6" style="47" customWidth="1"/>
    <col min="10764" max="10764" width="5.08984375" style="47" customWidth="1"/>
    <col min="10765" max="10765" width="5.90625" style="47" customWidth="1"/>
    <col min="10766" max="10766" width="3.08984375" style="47" customWidth="1"/>
    <col min="10767" max="10767" width="12.90625" style="47" customWidth="1"/>
    <col min="10768" max="10768" width="2.90625" style="47" customWidth="1"/>
    <col min="10769" max="10769" width="77.453125" style="47" customWidth="1"/>
    <col min="10770" max="11014" width="11.36328125" style="47"/>
    <col min="11015" max="11015" width="16.90625" style="47" customWidth="1"/>
    <col min="11016" max="11016" width="11.08984375" style="47" customWidth="1"/>
    <col min="11017" max="11017" width="3.90625" style="47" bestFit="1" customWidth="1"/>
    <col min="11018" max="11018" width="11.08984375" style="47" customWidth="1"/>
    <col min="11019" max="11019" width="6" style="47" customWidth="1"/>
    <col min="11020" max="11020" width="5.08984375" style="47" customWidth="1"/>
    <col min="11021" max="11021" width="5.90625" style="47" customWidth="1"/>
    <col min="11022" max="11022" width="3.08984375" style="47" customWidth="1"/>
    <col min="11023" max="11023" width="12.90625" style="47" customWidth="1"/>
    <col min="11024" max="11024" width="2.90625" style="47" customWidth="1"/>
    <col min="11025" max="11025" width="77.453125" style="47" customWidth="1"/>
    <col min="11026" max="11270" width="11.36328125" style="47"/>
    <col min="11271" max="11271" width="16.90625" style="47" customWidth="1"/>
    <col min="11272" max="11272" width="11.08984375" style="47" customWidth="1"/>
    <col min="11273" max="11273" width="3.90625" style="47" bestFit="1" customWidth="1"/>
    <col min="11274" max="11274" width="11.08984375" style="47" customWidth="1"/>
    <col min="11275" max="11275" width="6" style="47" customWidth="1"/>
    <col min="11276" max="11276" width="5.08984375" style="47" customWidth="1"/>
    <col min="11277" max="11277" width="5.90625" style="47" customWidth="1"/>
    <col min="11278" max="11278" width="3.08984375" style="47" customWidth="1"/>
    <col min="11279" max="11279" width="12.90625" style="47" customWidth="1"/>
    <col min="11280" max="11280" width="2.90625" style="47" customWidth="1"/>
    <col min="11281" max="11281" width="77.453125" style="47" customWidth="1"/>
    <col min="11282" max="11526" width="11.36328125" style="47"/>
    <col min="11527" max="11527" width="16.90625" style="47" customWidth="1"/>
    <col min="11528" max="11528" width="11.08984375" style="47" customWidth="1"/>
    <col min="11529" max="11529" width="3.90625" style="47" bestFit="1" customWidth="1"/>
    <col min="11530" max="11530" width="11.08984375" style="47" customWidth="1"/>
    <col min="11531" max="11531" width="6" style="47" customWidth="1"/>
    <col min="11532" max="11532" width="5.08984375" style="47" customWidth="1"/>
    <col min="11533" max="11533" width="5.90625" style="47" customWidth="1"/>
    <col min="11534" max="11534" width="3.08984375" style="47" customWidth="1"/>
    <col min="11535" max="11535" width="12.90625" style="47" customWidth="1"/>
    <col min="11536" max="11536" width="2.90625" style="47" customWidth="1"/>
    <col min="11537" max="11537" width="77.453125" style="47" customWidth="1"/>
    <col min="11538" max="11782" width="11.36328125" style="47"/>
    <col min="11783" max="11783" width="16.90625" style="47" customWidth="1"/>
    <col min="11784" max="11784" width="11.08984375" style="47" customWidth="1"/>
    <col min="11785" max="11785" width="3.90625" style="47" bestFit="1" customWidth="1"/>
    <col min="11786" max="11786" width="11.08984375" style="47" customWidth="1"/>
    <col min="11787" max="11787" width="6" style="47" customWidth="1"/>
    <col min="11788" max="11788" width="5.08984375" style="47" customWidth="1"/>
    <col min="11789" max="11789" width="5.90625" style="47" customWidth="1"/>
    <col min="11790" max="11790" width="3.08984375" style="47" customWidth="1"/>
    <col min="11791" max="11791" width="12.90625" style="47" customWidth="1"/>
    <col min="11792" max="11792" width="2.90625" style="47" customWidth="1"/>
    <col min="11793" max="11793" width="77.453125" style="47" customWidth="1"/>
    <col min="11794" max="12038" width="11.36328125" style="47"/>
    <col min="12039" max="12039" width="16.90625" style="47" customWidth="1"/>
    <col min="12040" max="12040" width="11.08984375" style="47" customWidth="1"/>
    <col min="12041" max="12041" width="3.90625" style="47" bestFit="1" customWidth="1"/>
    <col min="12042" max="12042" width="11.08984375" style="47" customWidth="1"/>
    <col min="12043" max="12043" width="6" style="47" customWidth="1"/>
    <col min="12044" max="12044" width="5.08984375" style="47" customWidth="1"/>
    <col min="12045" max="12045" width="5.90625" style="47" customWidth="1"/>
    <col min="12046" max="12046" width="3.08984375" style="47" customWidth="1"/>
    <col min="12047" max="12047" width="12.90625" style="47" customWidth="1"/>
    <col min="12048" max="12048" width="2.90625" style="47" customWidth="1"/>
    <col min="12049" max="12049" width="77.453125" style="47" customWidth="1"/>
    <col min="12050" max="12294" width="11.36328125" style="47"/>
    <col min="12295" max="12295" width="16.90625" style="47" customWidth="1"/>
    <col min="12296" max="12296" width="11.08984375" style="47" customWidth="1"/>
    <col min="12297" max="12297" width="3.90625" style="47" bestFit="1" customWidth="1"/>
    <col min="12298" max="12298" width="11.08984375" style="47" customWidth="1"/>
    <col min="12299" max="12299" width="6" style="47" customWidth="1"/>
    <col min="12300" max="12300" width="5.08984375" style="47" customWidth="1"/>
    <col min="12301" max="12301" width="5.90625" style="47" customWidth="1"/>
    <col min="12302" max="12302" width="3.08984375" style="47" customWidth="1"/>
    <col min="12303" max="12303" width="12.90625" style="47" customWidth="1"/>
    <col min="12304" max="12304" width="2.90625" style="47" customWidth="1"/>
    <col min="12305" max="12305" width="77.453125" style="47" customWidth="1"/>
    <col min="12306" max="12550" width="11.36328125" style="47"/>
    <col min="12551" max="12551" width="16.90625" style="47" customWidth="1"/>
    <col min="12552" max="12552" width="11.08984375" style="47" customWidth="1"/>
    <col min="12553" max="12553" width="3.90625" style="47" bestFit="1" customWidth="1"/>
    <col min="12554" max="12554" width="11.08984375" style="47" customWidth="1"/>
    <col min="12555" max="12555" width="6" style="47" customWidth="1"/>
    <col min="12556" max="12556" width="5.08984375" style="47" customWidth="1"/>
    <col min="12557" max="12557" width="5.90625" style="47" customWidth="1"/>
    <col min="12558" max="12558" width="3.08984375" style="47" customWidth="1"/>
    <col min="12559" max="12559" width="12.90625" style="47" customWidth="1"/>
    <col min="12560" max="12560" width="2.90625" style="47" customWidth="1"/>
    <col min="12561" max="12561" width="77.453125" style="47" customWidth="1"/>
    <col min="12562" max="12806" width="11.36328125" style="47"/>
    <col min="12807" max="12807" width="16.90625" style="47" customWidth="1"/>
    <col min="12808" max="12808" width="11.08984375" style="47" customWidth="1"/>
    <col min="12809" max="12809" width="3.90625" style="47" bestFit="1" customWidth="1"/>
    <col min="12810" max="12810" width="11.08984375" style="47" customWidth="1"/>
    <col min="12811" max="12811" width="6" style="47" customWidth="1"/>
    <col min="12812" max="12812" width="5.08984375" style="47" customWidth="1"/>
    <col min="12813" max="12813" width="5.90625" style="47" customWidth="1"/>
    <col min="12814" max="12814" width="3.08984375" style="47" customWidth="1"/>
    <col min="12815" max="12815" width="12.90625" style="47" customWidth="1"/>
    <col min="12816" max="12816" width="2.90625" style="47" customWidth="1"/>
    <col min="12817" max="12817" width="77.453125" style="47" customWidth="1"/>
    <col min="12818" max="13062" width="11.36328125" style="47"/>
    <col min="13063" max="13063" width="16.90625" style="47" customWidth="1"/>
    <col min="13064" max="13064" width="11.08984375" style="47" customWidth="1"/>
    <col min="13065" max="13065" width="3.90625" style="47" bestFit="1" customWidth="1"/>
    <col min="13066" max="13066" width="11.08984375" style="47" customWidth="1"/>
    <col min="13067" max="13067" width="6" style="47" customWidth="1"/>
    <col min="13068" max="13068" width="5.08984375" style="47" customWidth="1"/>
    <col min="13069" max="13069" width="5.90625" style="47" customWidth="1"/>
    <col min="13070" max="13070" width="3.08984375" style="47" customWidth="1"/>
    <col min="13071" max="13071" width="12.90625" style="47" customWidth="1"/>
    <col min="13072" max="13072" width="2.90625" style="47" customWidth="1"/>
    <col min="13073" max="13073" width="77.453125" style="47" customWidth="1"/>
    <col min="13074" max="13318" width="11.36328125" style="47"/>
    <col min="13319" max="13319" width="16.90625" style="47" customWidth="1"/>
    <col min="13320" max="13320" width="11.08984375" style="47" customWidth="1"/>
    <col min="13321" max="13321" width="3.90625" style="47" bestFit="1" customWidth="1"/>
    <col min="13322" max="13322" width="11.08984375" style="47" customWidth="1"/>
    <col min="13323" max="13323" width="6" style="47" customWidth="1"/>
    <col min="13324" max="13324" width="5.08984375" style="47" customWidth="1"/>
    <col min="13325" max="13325" width="5.90625" style="47" customWidth="1"/>
    <col min="13326" max="13326" width="3.08984375" style="47" customWidth="1"/>
    <col min="13327" max="13327" width="12.90625" style="47" customWidth="1"/>
    <col min="13328" max="13328" width="2.90625" style="47" customWidth="1"/>
    <col min="13329" max="13329" width="77.453125" style="47" customWidth="1"/>
    <col min="13330" max="13574" width="11.36328125" style="47"/>
    <col min="13575" max="13575" width="16.90625" style="47" customWidth="1"/>
    <col min="13576" max="13576" width="11.08984375" style="47" customWidth="1"/>
    <col min="13577" max="13577" width="3.90625" style="47" bestFit="1" customWidth="1"/>
    <col min="13578" max="13578" width="11.08984375" style="47" customWidth="1"/>
    <col min="13579" max="13579" width="6" style="47" customWidth="1"/>
    <col min="13580" max="13580" width="5.08984375" style="47" customWidth="1"/>
    <col min="13581" max="13581" width="5.90625" style="47" customWidth="1"/>
    <col min="13582" max="13582" width="3.08984375" style="47" customWidth="1"/>
    <col min="13583" max="13583" width="12.90625" style="47" customWidth="1"/>
    <col min="13584" max="13584" width="2.90625" style="47" customWidth="1"/>
    <col min="13585" max="13585" width="77.453125" style="47" customWidth="1"/>
    <col min="13586" max="13830" width="11.36328125" style="47"/>
    <col min="13831" max="13831" width="16.90625" style="47" customWidth="1"/>
    <col min="13832" max="13832" width="11.08984375" style="47" customWidth="1"/>
    <col min="13833" max="13833" width="3.90625" style="47" bestFit="1" customWidth="1"/>
    <col min="13834" max="13834" width="11.08984375" style="47" customWidth="1"/>
    <col min="13835" max="13835" width="6" style="47" customWidth="1"/>
    <col min="13836" max="13836" width="5.08984375" style="47" customWidth="1"/>
    <col min="13837" max="13837" width="5.90625" style="47" customWidth="1"/>
    <col min="13838" max="13838" width="3.08984375" style="47" customWidth="1"/>
    <col min="13839" max="13839" width="12.90625" style="47" customWidth="1"/>
    <col min="13840" max="13840" width="2.90625" style="47" customWidth="1"/>
    <col min="13841" max="13841" width="77.453125" style="47" customWidth="1"/>
    <col min="13842" max="14086" width="11.36328125" style="47"/>
    <col min="14087" max="14087" width="16.90625" style="47" customWidth="1"/>
    <col min="14088" max="14088" width="11.08984375" style="47" customWidth="1"/>
    <col min="14089" max="14089" width="3.90625" style="47" bestFit="1" customWidth="1"/>
    <col min="14090" max="14090" width="11.08984375" style="47" customWidth="1"/>
    <col min="14091" max="14091" width="6" style="47" customWidth="1"/>
    <col min="14092" max="14092" width="5.08984375" style="47" customWidth="1"/>
    <col min="14093" max="14093" width="5.90625" style="47" customWidth="1"/>
    <col min="14094" max="14094" width="3.08984375" style="47" customWidth="1"/>
    <col min="14095" max="14095" width="12.90625" style="47" customWidth="1"/>
    <col min="14096" max="14096" width="2.90625" style="47" customWidth="1"/>
    <col min="14097" max="14097" width="77.453125" style="47" customWidth="1"/>
    <col min="14098" max="14342" width="11.36328125" style="47"/>
    <col min="14343" max="14343" width="16.90625" style="47" customWidth="1"/>
    <col min="14344" max="14344" width="11.08984375" style="47" customWidth="1"/>
    <col min="14345" max="14345" width="3.90625" style="47" bestFit="1" customWidth="1"/>
    <col min="14346" max="14346" width="11.08984375" style="47" customWidth="1"/>
    <col min="14347" max="14347" width="6" style="47" customWidth="1"/>
    <col min="14348" max="14348" width="5.08984375" style="47" customWidth="1"/>
    <col min="14349" max="14349" width="5.90625" style="47" customWidth="1"/>
    <col min="14350" max="14350" width="3.08984375" style="47" customWidth="1"/>
    <col min="14351" max="14351" width="12.90625" style="47" customWidth="1"/>
    <col min="14352" max="14352" width="2.90625" style="47" customWidth="1"/>
    <col min="14353" max="14353" width="77.453125" style="47" customWidth="1"/>
    <col min="14354" max="14598" width="11.36328125" style="47"/>
    <col min="14599" max="14599" width="16.90625" style="47" customWidth="1"/>
    <col min="14600" max="14600" width="11.08984375" style="47" customWidth="1"/>
    <col min="14601" max="14601" width="3.90625" style="47" bestFit="1" customWidth="1"/>
    <col min="14602" max="14602" width="11.08984375" style="47" customWidth="1"/>
    <col min="14603" max="14603" width="6" style="47" customWidth="1"/>
    <col min="14604" max="14604" width="5.08984375" style="47" customWidth="1"/>
    <col min="14605" max="14605" width="5.90625" style="47" customWidth="1"/>
    <col min="14606" max="14606" width="3.08984375" style="47" customWidth="1"/>
    <col min="14607" max="14607" width="12.90625" style="47" customWidth="1"/>
    <col min="14608" max="14608" width="2.90625" style="47" customWidth="1"/>
    <col min="14609" max="14609" width="77.453125" style="47" customWidth="1"/>
    <col min="14610" max="14854" width="11.36328125" style="47"/>
    <col min="14855" max="14855" width="16.90625" style="47" customWidth="1"/>
    <col min="14856" max="14856" width="11.08984375" style="47" customWidth="1"/>
    <col min="14857" max="14857" width="3.90625" style="47" bestFit="1" customWidth="1"/>
    <col min="14858" max="14858" width="11.08984375" style="47" customWidth="1"/>
    <col min="14859" max="14859" width="6" style="47" customWidth="1"/>
    <col min="14860" max="14860" width="5.08984375" style="47" customWidth="1"/>
    <col min="14861" max="14861" width="5.90625" style="47" customWidth="1"/>
    <col min="14862" max="14862" width="3.08984375" style="47" customWidth="1"/>
    <col min="14863" max="14863" width="12.90625" style="47" customWidth="1"/>
    <col min="14864" max="14864" width="2.90625" style="47" customWidth="1"/>
    <col min="14865" max="14865" width="77.453125" style="47" customWidth="1"/>
    <col min="14866" max="15110" width="11.36328125" style="47"/>
    <col min="15111" max="15111" width="16.90625" style="47" customWidth="1"/>
    <col min="15112" max="15112" width="11.08984375" style="47" customWidth="1"/>
    <col min="15113" max="15113" width="3.90625" style="47" bestFit="1" customWidth="1"/>
    <col min="15114" max="15114" width="11.08984375" style="47" customWidth="1"/>
    <col min="15115" max="15115" width="6" style="47" customWidth="1"/>
    <col min="15116" max="15116" width="5.08984375" style="47" customWidth="1"/>
    <col min="15117" max="15117" width="5.90625" style="47" customWidth="1"/>
    <col min="15118" max="15118" width="3.08984375" style="47" customWidth="1"/>
    <col min="15119" max="15119" width="12.90625" style="47" customWidth="1"/>
    <col min="15120" max="15120" width="2.90625" style="47" customWidth="1"/>
    <col min="15121" max="15121" width="77.453125" style="47" customWidth="1"/>
    <col min="15122" max="15366" width="11.36328125" style="47"/>
    <col min="15367" max="15367" width="16.90625" style="47" customWidth="1"/>
    <col min="15368" max="15368" width="11.08984375" style="47" customWidth="1"/>
    <col min="15369" max="15369" width="3.90625" style="47" bestFit="1" customWidth="1"/>
    <col min="15370" max="15370" width="11.08984375" style="47" customWidth="1"/>
    <col min="15371" max="15371" width="6" style="47" customWidth="1"/>
    <col min="15372" max="15372" width="5.08984375" style="47" customWidth="1"/>
    <col min="15373" max="15373" width="5.90625" style="47" customWidth="1"/>
    <col min="15374" max="15374" width="3.08984375" style="47" customWidth="1"/>
    <col min="15375" max="15375" width="12.90625" style="47" customWidth="1"/>
    <col min="15376" max="15376" width="2.90625" style="47" customWidth="1"/>
    <col min="15377" max="15377" width="77.453125" style="47" customWidth="1"/>
    <col min="15378" max="15622" width="11.36328125" style="47"/>
    <col min="15623" max="15623" width="16.90625" style="47" customWidth="1"/>
    <col min="15624" max="15624" width="11.08984375" style="47" customWidth="1"/>
    <col min="15625" max="15625" width="3.90625" style="47" bestFit="1" customWidth="1"/>
    <col min="15626" max="15626" width="11.08984375" style="47" customWidth="1"/>
    <col min="15627" max="15627" width="6" style="47" customWidth="1"/>
    <col min="15628" max="15628" width="5.08984375" style="47" customWidth="1"/>
    <col min="15629" max="15629" width="5.90625" style="47" customWidth="1"/>
    <col min="15630" max="15630" width="3.08984375" style="47" customWidth="1"/>
    <col min="15631" max="15631" width="12.90625" style="47" customWidth="1"/>
    <col min="15632" max="15632" width="2.90625" style="47" customWidth="1"/>
    <col min="15633" max="15633" width="77.453125" style="47" customWidth="1"/>
    <col min="15634" max="15878" width="11.36328125" style="47"/>
    <col min="15879" max="15879" width="16.90625" style="47" customWidth="1"/>
    <col min="15880" max="15880" width="11.08984375" style="47" customWidth="1"/>
    <col min="15881" max="15881" width="3.90625" style="47" bestFit="1" customWidth="1"/>
    <col min="15882" max="15882" width="11.08984375" style="47" customWidth="1"/>
    <col min="15883" max="15883" width="6" style="47" customWidth="1"/>
    <col min="15884" max="15884" width="5.08984375" style="47" customWidth="1"/>
    <col min="15885" max="15885" width="5.90625" style="47" customWidth="1"/>
    <col min="15886" max="15886" width="3.08984375" style="47" customWidth="1"/>
    <col min="15887" max="15887" width="12.90625" style="47" customWidth="1"/>
    <col min="15888" max="15888" width="2.90625" style="47" customWidth="1"/>
    <col min="15889" max="15889" width="77.453125" style="47" customWidth="1"/>
    <col min="15890" max="16134" width="11.36328125" style="47"/>
    <col min="16135" max="16135" width="16.90625" style="47" customWidth="1"/>
    <col min="16136" max="16136" width="11.08984375" style="47" customWidth="1"/>
    <col min="16137" max="16137" width="3.90625" style="47" bestFit="1" customWidth="1"/>
    <col min="16138" max="16138" width="11.08984375" style="47" customWidth="1"/>
    <col min="16139" max="16139" width="6" style="47" customWidth="1"/>
    <col min="16140" max="16140" width="5.08984375" style="47" customWidth="1"/>
    <col min="16141" max="16141" width="5.90625" style="47" customWidth="1"/>
    <col min="16142" max="16142" width="3.08984375" style="47" customWidth="1"/>
    <col min="16143" max="16143" width="12.90625" style="47" customWidth="1"/>
    <col min="16144" max="16144" width="2.90625" style="47" customWidth="1"/>
    <col min="16145" max="16145" width="77.453125" style="47" customWidth="1"/>
    <col min="16146" max="16384" width="11.36328125" style="47"/>
  </cols>
  <sheetData>
    <row r="1" spans="1:42" ht="24.75" customHeight="1">
      <c r="A1" s="216" t="s">
        <v>195</v>
      </c>
      <c r="B1" s="156"/>
      <c r="C1" s="99"/>
      <c r="D1" s="429" t="str">
        <f>"作　業　日　報　兼　直　接　人　件　費　個　別　明　細　表　（"&amp;AJ7&amp;"年"&amp;AJ8&amp;"月支払分）"</f>
        <v>作　業　日　報　兼　直　接　人　件　費　個　別　明　細　表　（2026年1月支払分）</v>
      </c>
      <c r="E1" s="429"/>
      <c r="F1" s="429"/>
      <c r="G1" s="429"/>
      <c r="H1" s="429"/>
      <c r="I1" s="429"/>
      <c r="J1" s="429"/>
      <c r="K1" s="429"/>
      <c r="L1" s="429"/>
      <c r="M1" s="429"/>
      <c r="N1" s="429"/>
      <c r="AD1" s="425" t="s">
        <v>94</v>
      </c>
      <c r="AE1" s="48" t="s">
        <v>44</v>
      </c>
      <c r="AF1" s="49">
        <f>初期条件設定表!$C$10</f>
        <v>0.375</v>
      </c>
      <c r="AG1" s="49">
        <f>初期条件設定表!$C$14</f>
        <v>0.75</v>
      </c>
      <c r="AI1" s="50" t="s">
        <v>12</v>
      </c>
      <c r="AJ1" s="51">
        <f>' 入力用 従事者別直接人件費集計表（後期）'!A19</f>
        <v>2026</v>
      </c>
      <c r="AM1" s="50" t="s">
        <v>43</v>
      </c>
      <c r="AN1" s="52" t="str">
        <f ca="1">RIGHT(CELL("filename",A1),LEN(CELL("filename",A1))-FIND("]",CELL("filename",A1)))</f>
        <v>2026年1月作業分</v>
      </c>
      <c r="AO1" s="217"/>
      <c r="AP1" s="218"/>
    </row>
    <row r="2" spans="1:42" ht="24.75" customHeight="1">
      <c r="C2" s="99"/>
      <c r="D2" s="429"/>
      <c r="E2" s="429"/>
      <c r="F2" s="429"/>
      <c r="G2" s="429"/>
      <c r="H2" s="429"/>
      <c r="I2" s="429"/>
      <c r="J2" s="429"/>
      <c r="K2" s="429"/>
      <c r="L2" s="429"/>
      <c r="M2" s="429"/>
      <c r="N2" s="429"/>
      <c r="AD2" s="425"/>
      <c r="AE2" s="48"/>
      <c r="AF2" s="49">
        <f>初期条件設定表!$C$11</f>
        <v>0</v>
      </c>
      <c r="AG2" s="49">
        <f>初期条件設定表!$E$11</f>
        <v>0</v>
      </c>
      <c r="AI2" s="50" t="s">
        <v>13</v>
      </c>
      <c r="AJ2" s="51">
        <f>' 入力用 従事者別直接人件費集計表（後期）'!D19</f>
        <v>1</v>
      </c>
      <c r="AN2" s="53"/>
    </row>
    <row r="3" spans="1:42" ht="27.75" customHeight="1">
      <c r="A3" s="219" t="s">
        <v>9</v>
      </c>
      <c r="B3" s="426" t="str">
        <f>' 入力用 従事者別直接人件費集計表（後期）'!D5</f>
        <v>○○△△株式会社</v>
      </c>
      <c r="C3" s="426"/>
      <c r="D3" s="426"/>
      <c r="E3" s="220"/>
      <c r="F3" s="220"/>
      <c r="G3" s="220"/>
      <c r="H3" s="220"/>
      <c r="I3" s="220"/>
      <c r="J3" s="220"/>
      <c r="K3" s="220"/>
      <c r="L3" s="220"/>
      <c r="M3" s="220"/>
      <c r="N3" s="220"/>
      <c r="AD3" s="425"/>
      <c r="AE3" s="48" t="s">
        <v>36</v>
      </c>
      <c r="AF3" s="49">
        <f>初期条件設定表!$C$12</f>
        <v>0.5</v>
      </c>
      <c r="AG3" s="49">
        <f>初期条件設定表!$E$12</f>
        <v>0.54166666666666663</v>
      </c>
      <c r="AI3" s="50" t="s">
        <v>58</v>
      </c>
      <c r="AJ3" s="54">
        <f>DATE($AJ$1,AJ2-1,AF6+1)</f>
        <v>46023</v>
      </c>
      <c r="AN3" s="53"/>
    </row>
    <row r="4" spans="1:42" ht="27.75" customHeight="1">
      <c r="A4" s="221" t="s">
        <v>2</v>
      </c>
      <c r="B4" s="427" t="str">
        <f>' 入力用 従事者別直接人件費集計表（後期）'!D6</f>
        <v>公社　太郎</v>
      </c>
      <c r="C4" s="427"/>
      <c r="D4" s="427"/>
      <c r="E4" s="222"/>
      <c r="F4" s="222"/>
      <c r="G4" s="222"/>
      <c r="AD4" s="425"/>
      <c r="AE4" s="48"/>
      <c r="AF4" s="49">
        <f>初期条件設定表!$C$13</f>
        <v>0</v>
      </c>
      <c r="AG4" s="49">
        <f>初期条件設定表!$E$13</f>
        <v>0</v>
      </c>
      <c r="AI4" s="50" t="s">
        <v>79</v>
      </c>
      <c r="AJ4" s="54">
        <f>DATE(AJ1,AJ2,AF5)</f>
        <v>46053</v>
      </c>
      <c r="AM4" s="50" t="s">
        <v>77</v>
      </c>
      <c r="AN4" s="55">
        <f>LEN(AJ5)</f>
        <v>2</v>
      </c>
    </row>
    <row r="5" spans="1:42" ht="27.75" customHeight="1">
      <c r="A5" s="224" t="s">
        <v>8</v>
      </c>
      <c r="B5" s="428">
        <f>IF(' 入力用 従事者別直接人件費集計表（後期）'!Y8="","",' 入力用 従事者別直接人件費集計表（後期）'!Y8)</f>
        <v>0</v>
      </c>
      <c r="C5" s="428"/>
      <c r="D5" s="428"/>
      <c r="E5" s="222"/>
      <c r="F5" s="222"/>
      <c r="G5" s="222"/>
      <c r="AD5" s="425"/>
      <c r="AE5" s="48" t="s">
        <v>37</v>
      </c>
      <c r="AF5" s="56" t="str">
        <f>IF(初期条件設定表!$C$24="末",TEXT(DATE(AJ1,AJ2+1,1)-1,"d"),初期条件設定表!$C$24)</f>
        <v>31</v>
      </c>
      <c r="AG5" s="47" t="s">
        <v>38</v>
      </c>
      <c r="AI5" s="50" t="s">
        <v>57</v>
      </c>
      <c r="AJ5" s="57" t="str">
        <f>初期条件設定表!Q5</f>
        <v>土日</v>
      </c>
      <c r="AM5" s="50" t="s">
        <v>78</v>
      </c>
      <c r="AN5" s="52" t="str">
        <f>AJ5&amp;"※月火水木金土日"</f>
        <v>土日※月火水木金土日</v>
      </c>
      <c r="AO5" s="217"/>
      <c r="AP5" s="218"/>
    </row>
    <row r="6" spans="1:42" ht="22.5" customHeight="1" thickBot="1">
      <c r="A6" s="225"/>
      <c r="O6" s="58" t="s">
        <v>45</v>
      </c>
      <c r="P6" s="59" t="s">
        <v>47</v>
      </c>
      <c r="Q6" s="58" t="s">
        <v>46</v>
      </c>
      <c r="R6" s="58" t="s">
        <v>48</v>
      </c>
      <c r="S6" s="58" t="s">
        <v>49</v>
      </c>
      <c r="T6" s="58" t="s">
        <v>50</v>
      </c>
      <c r="U6" s="58" t="s">
        <v>60</v>
      </c>
      <c r="V6" s="58" t="s">
        <v>61</v>
      </c>
      <c r="W6" s="58" t="s">
        <v>62</v>
      </c>
      <c r="X6" s="58"/>
      <c r="Y6" s="58"/>
      <c r="Z6" s="58"/>
      <c r="AE6" s="50" t="s">
        <v>95</v>
      </c>
      <c r="AF6" s="56" t="str">
        <f>IF(初期条件設定表!$C$24="末",TEXT(DATE(AJ1,AJ2,1)-1,"d"),初期条件設定表!$C$24)</f>
        <v>31</v>
      </c>
      <c r="AG6" s="47" t="s">
        <v>38</v>
      </c>
      <c r="AH6" s="436" t="s">
        <v>104</v>
      </c>
      <c r="AI6" s="436"/>
      <c r="AJ6" s="226">
        <f>初期条件設定表!$C$15</f>
        <v>0.33333333333333331</v>
      </c>
    </row>
    <row r="7" spans="1:42" s="202" customFormat="1" ht="24" customHeight="1">
      <c r="A7" s="439" t="s">
        <v>7</v>
      </c>
      <c r="B7" s="441" t="s">
        <v>6</v>
      </c>
      <c r="C7" s="441"/>
      <c r="D7" s="441"/>
      <c r="E7" s="397" t="s">
        <v>5</v>
      </c>
      <c r="F7" s="398"/>
      <c r="G7" s="398"/>
      <c r="H7" s="399"/>
      <c r="I7" s="405" t="s">
        <v>103</v>
      </c>
      <c r="J7" s="405" t="s">
        <v>102</v>
      </c>
      <c r="K7" s="397" t="s">
        <v>4</v>
      </c>
      <c r="L7" s="399"/>
      <c r="M7" s="437" t="s">
        <v>218</v>
      </c>
      <c r="N7" s="438"/>
      <c r="O7" s="417" t="s">
        <v>52</v>
      </c>
      <c r="P7" s="414" t="s">
        <v>34</v>
      </c>
      <c r="Q7" s="414" t="s">
        <v>35</v>
      </c>
      <c r="R7" s="414" t="s">
        <v>53</v>
      </c>
      <c r="S7" s="414"/>
      <c r="T7" s="414" t="s">
        <v>51</v>
      </c>
      <c r="U7" s="414"/>
      <c r="V7" s="414" t="s">
        <v>54</v>
      </c>
      <c r="W7" s="410" t="s">
        <v>55</v>
      </c>
      <c r="AI7" s="202" t="s">
        <v>107</v>
      </c>
      <c r="AJ7" s="227">
        <f>IF(初期条件設定表!C26="当月",' 入力用 従事者別直接人件費集計表（後期）'!A19,' 入力用 従事者別直接人件費集計表（後期）'!A20)</f>
        <v>2026</v>
      </c>
    </row>
    <row r="8" spans="1:42" s="202" customFormat="1" ht="24" customHeight="1" thickBot="1">
      <c r="A8" s="440"/>
      <c r="B8" s="442"/>
      <c r="C8" s="442"/>
      <c r="D8" s="442"/>
      <c r="E8" s="400"/>
      <c r="F8" s="401"/>
      <c r="G8" s="401"/>
      <c r="H8" s="402"/>
      <c r="I8" s="406"/>
      <c r="J8" s="406"/>
      <c r="K8" s="403"/>
      <c r="L8" s="404"/>
      <c r="M8" s="228" t="s">
        <v>114</v>
      </c>
      <c r="N8" s="229" t="s">
        <v>139</v>
      </c>
      <c r="O8" s="417"/>
      <c r="P8" s="414"/>
      <c r="Q8" s="414"/>
      <c r="R8" s="414"/>
      <c r="S8" s="414"/>
      <c r="T8" s="414"/>
      <c r="U8" s="414"/>
      <c r="V8" s="414"/>
      <c r="W8" s="410"/>
      <c r="AI8" s="202" t="s">
        <v>106</v>
      </c>
      <c r="AJ8" s="227">
        <f>IF(初期条件設定表!C26="当月",' 入力用 従事者別直接人件費集計表（後期）'!D19,' 入力用 従事者別直接人件費集計表（後期）'!D20)</f>
        <v>1</v>
      </c>
    </row>
    <row r="9" spans="1:42" ht="46.15" customHeight="1">
      <c r="A9" s="230">
        <f>Y9</f>
        <v>46023</v>
      </c>
      <c r="B9" s="84" t="s">
        <v>32</v>
      </c>
      <c r="C9" s="232" t="s">
        <v>3</v>
      </c>
      <c r="D9" s="87" t="s">
        <v>32</v>
      </c>
      <c r="E9" s="73" t="str">
        <f>IFERROR(HOUR(Q9),"")</f>
        <v/>
      </c>
      <c r="F9" s="74" t="s">
        <v>30</v>
      </c>
      <c r="G9" s="75" t="str">
        <f>IFERROR(MINUTE(Q9),"")</f>
        <v/>
      </c>
      <c r="H9" s="120" t="s">
        <v>31</v>
      </c>
      <c r="I9" s="124" t="str">
        <f>T9</f>
        <v/>
      </c>
      <c r="J9" s="341"/>
      <c r="K9" s="76" t="str">
        <f>IFERROR((E9+G9/60)*$B$5,"")</f>
        <v/>
      </c>
      <c r="L9" s="141" t="s">
        <v>0</v>
      </c>
      <c r="M9" s="142"/>
      <c r="N9" s="143"/>
      <c r="O9" s="60" t="str">
        <f t="shared" ref="O9:O35" si="0">IF(OR(DBCS(B9)="：",B9="",DBCS(D9)="：",D9=""),"",$D9-$B9)</f>
        <v/>
      </c>
      <c r="P9" s="60" t="str">
        <f t="shared" ref="P9:P35" si="1">IFERROR(IF(J9="",D9-B9-W9,D9-B9-J9-W9),"")</f>
        <v/>
      </c>
      <c r="Q9" s="61" t="str">
        <f t="shared" ref="Q9:Q35" si="2">IFERROR(MIN(IF(P9&gt;0,FLOOR(P9,"0:30"),""),$AJ$6),"")</f>
        <v/>
      </c>
      <c r="R9" s="62" t="str">
        <f t="shared" ref="R9:R35" si="3">IF(OR(DBCS($B9)="：",$B9="",DBCS($D9)="：",$D9=""),"",MAX(MIN($D9,AF$1)-MAX($B9,TIME(0,0,0)),0))</f>
        <v/>
      </c>
      <c r="S9" s="62" t="str">
        <f t="shared" ref="S9:S35" si="4">IF(OR(DBCS($B9)="：",$B9="",DBCS($D9)="：",$D9=""),"",MAX(MIN($D9,AG$2)-MAX($B9,$AF$2),0))</f>
        <v/>
      </c>
      <c r="T9" s="62" t="str">
        <f t="shared" ref="T9:T35" si="5">IF(OR(DBCS($B9)="：",$B9="",DBCS($D9)="：",$D9=""),"",MAX(MIN($D9,$AG$3)-MAX($B9,$AF$3),0))</f>
        <v/>
      </c>
      <c r="U9" s="62" t="str">
        <f t="shared" ref="U9:U35" si="6">IF(OR(DBCS($B9)="：",$B9="",DBCS($D9)="：",$D9=""),"",MAX(MIN($D9,$AG$4)-MAX($B9,$AF$4),0))</f>
        <v/>
      </c>
      <c r="V9" s="62" t="str">
        <f t="shared" ref="V9:V35" si="7">IF(OR(DBCS($B9)="：",$B9="",DBCS($D9)="：",$D9=""),"",MAX(MIN($D9,TIME(23,59,59))-MAX($B9,$AG$1),0))</f>
        <v/>
      </c>
      <c r="W9" s="62" t="str">
        <f>IF(OR(DBCS($B9)="：",$B9="",DBCS($D9)="：",$D9=""),"",SUM(R9:V9))</f>
        <v/>
      </c>
      <c r="Y9" s="230">
        <f>IF($AJ$3="","",IF(FIND(TEXT($AJ$3,"aaa"),$AN$5)&gt;$AN$4,$AJ$3,IF(FIND(TEXT($AJ$3+1,"aaa"),$AN$5)&gt;$AN$4,$AJ$3+1,IF(FIND(TEXT($AJ$3+2,"aaa"),$AN$5)&gt;$AN$4,$AJ$3+2,IF(FIND(TEXT($AJ$3+3,"aaa"),$AN$5)&gt;$AN$4,$AJ$3+3,"")))))</f>
        <v>46023</v>
      </c>
      <c r="AA9" s="63"/>
    </row>
    <row r="10" spans="1:42" ht="46.15" customHeight="1">
      <c r="A10" s="230">
        <f t="shared" ref="A10:A35" si="8">Y10</f>
        <v>46024</v>
      </c>
      <c r="B10" s="84" t="s">
        <v>32</v>
      </c>
      <c r="C10" s="232" t="s">
        <v>3</v>
      </c>
      <c r="D10" s="87" t="s">
        <v>32</v>
      </c>
      <c r="E10" s="73" t="str">
        <f>IFERROR(HOUR(Q10),"")</f>
        <v/>
      </c>
      <c r="F10" s="74" t="s">
        <v>30</v>
      </c>
      <c r="G10" s="75" t="str">
        <f>IFERROR(MINUTE(Q10),"")</f>
        <v/>
      </c>
      <c r="H10" s="120" t="s">
        <v>31</v>
      </c>
      <c r="I10" s="122" t="str">
        <f t="shared" ref="I10:I35" si="9">T10</f>
        <v/>
      </c>
      <c r="J10" s="125"/>
      <c r="K10" s="76" t="str">
        <f t="shared" ref="K10:K35" si="10">IFERROR((E10+G10/60)*$B$5,"")</f>
        <v/>
      </c>
      <c r="L10" s="141" t="s">
        <v>0</v>
      </c>
      <c r="M10" s="144"/>
      <c r="N10" s="145"/>
      <c r="O10" s="60" t="str">
        <f t="shared" si="0"/>
        <v/>
      </c>
      <c r="P10" s="60" t="str">
        <f t="shared" si="1"/>
        <v/>
      </c>
      <c r="Q10" s="61" t="str">
        <f t="shared" si="2"/>
        <v/>
      </c>
      <c r="R10" s="62" t="str">
        <f t="shared" si="3"/>
        <v/>
      </c>
      <c r="S10" s="62" t="str">
        <f t="shared" si="4"/>
        <v/>
      </c>
      <c r="T10" s="62" t="str">
        <f t="shared" si="5"/>
        <v/>
      </c>
      <c r="U10" s="62" t="str">
        <f t="shared" si="6"/>
        <v/>
      </c>
      <c r="V10" s="62" t="str">
        <f t="shared" si="7"/>
        <v/>
      </c>
      <c r="W10" s="62" t="str">
        <f t="shared" ref="W10:W33" si="11">IF(OR(DBCS($B10)="：",$B10="",DBCS($D10)="：",$D10=""),"",SUM(R10:V10))</f>
        <v/>
      </c>
      <c r="Y10" s="230">
        <f t="shared" ref="Y10:Y35" si="12">IF($A9="","",IF(AND($A9+1&lt;=$AJ$4,FIND(TEXT($A9+1,"aaa"),$AN$5)&gt;$AN$4),$A9+1,IF(AND($A9+2&lt;=$AJ$4,FIND(TEXT($A9+2,"aaa"),$AN$5)&gt;$AN$4),$A9+2,IF(AND($A9+3&lt;=$AJ$4,FIND(TEXT($A9+3,"aaa"),$AN$5)&gt;$AN$4),$A9+3,IF(AND($A9+4&lt;=$AJ$4,FIND(TEXT($A9+4,"aaa"),$AN$5)&gt;$AN$4),$A9+4,"")))))</f>
        <v>46024</v>
      </c>
      <c r="AA10" s="63"/>
      <c r="AE10" s="236" t="s">
        <v>115</v>
      </c>
      <c r="AF10" s="236" t="s">
        <v>155</v>
      </c>
    </row>
    <row r="11" spans="1:42" ht="46.15" customHeight="1">
      <c r="A11" s="230">
        <f t="shared" si="8"/>
        <v>46027</v>
      </c>
      <c r="B11" s="84" t="s">
        <v>32</v>
      </c>
      <c r="C11" s="232" t="s">
        <v>3</v>
      </c>
      <c r="D11" s="87" t="s">
        <v>32</v>
      </c>
      <c r="E11" s="73" t="str">
        <f>IFERROR(HOUR(Q11),"")</f>
        <v/>
      </c>
      <c r="F11" s="74" t="s">
        <v>30</v>
      </c>
      <c r="G11" s="75" t="str">
        <f>IFERROR(MINUTE(Q11),"")</f>
        <v/>
      </c>
      <c r="H11" s="120" t="s">
        <v>31</v>
      </c>
      <c r="I11" s="122" t="str">
        <f t="shared" si="9"/>
        <v/>
      </c>
      <c r="J11" s="125"/>
      <c r="K11" s="76" t="str">
        <f t="shared" si="10"/>
        <v/>
      </c>
      <c r="L11" s="141" t="s">
        <v>0</v>
      </c>
      <c r="M11" s="144"/>
      <c r="N11" s="145"/>
      <c r="O11" s="60" t="str">
        <f t="shared" si="0"/>
        <v/>
      </c>
      <c r="P11" s="60" t="str">
        <f t="shared" si="1"/>
        <v/>
      </c>
      <c r="Q11" s="61" t="str">
        <f t="shared" si="2"/>
        <v/>
      </c>
      <c r="R11" s="62" t="str">
        <f t="shared" si="3"/>
        <v/>
      </c>
      <c r="S11" s="62" t="str">
        <f t="shared" si="4"/>
        <v/>
      </c>
      <c r="T11" s="62" t="str">
        <f t="shared" si="5"/>
        <v/>
      </c>
      <c r="U11" s="62" t="str">
        <f t="shared" si="6"/>
        <v/>
      </c>
      <c r="V11" s="62" t="str">
        <f t="shared" si="7"/>
        <v/>
      </c>
      <c r="W11" s="62" t="str">
        <f t="shared" si="11"/>
        <v/>
      </c>
      <c r="Y11" s="230">
        <f t="shared" si="12"/>
        <v>46027</v>
      </c>
      <c r="AA11" s="63"/>
      <c r="AE11" s="237" t="str">
        <f>初期条件設定表!U5</f>
        <v>　</v>
      </c>
      <c r="AF11" s="238" t="str">
        <f>初期条件設定表!V5</f>
        <v>　</v>
      </c>
    </row>
    <row r="12" spans="1:42" ht="46.15" customHeight="1">
      <c r="A12" s="230">
        <f t="shared" si="8"/>
        <v>46028</v>
      </c>
      <c r="B12" s="84" t="s">
        <v>32</v>
      </c>
      <c r="C12" s="232" t="s">
        <v>3</v>
      </c>
      <c r="D12" s="87" t="s">
        <v>32</v>
      </c>
      <c r="E12" s="73" t="str">
        <f>IFERROR(HOUR(Q12),"")</f>
        <v/>
      </c>
      <c r="F12" s="74" t="s">
        <v>30</v>
      </c>
      <c r="G12" s="75" t="str">
        <f>IFERROR(MINUTE(Q12),"")</f>
        <v/>
      </c>
      <c r="H12" s="120" t="s">
        <v>31</v>
      </c>
      <c r="I12" s="122" t="str">
        <f t="shared" si="9"/>
        <v/>
      </c>
      <c r="J12" s="125"/>
      <c r="K12" s="76" t="str">
        <f t="shared" si="10"/>
        <v/>
      </c>
      <c r="L12" s="141" t="s">
        <v>0</v>
      </c>
      <c r="M12" s="144"/>
      <c r="N12" s="145"/>
      <c r="O12" s="60" t="str">
        <f t="shared" si="0"/>
        <v/>
      </c>
      <c r="P12" s="60" t="str">
        <f t="shared" si="1"/>
        <v/>
      </c>
      <c r="Q12" s="61" t="str">
        <f t="shared" si="2"/>
        <v/>
      </c>
      <c r="R12" s="62" t="str">
        <f t="shared" si="3"/>
        <v/>
      </c>
      <c r="S12" s="62" t="str">
        <f t="shared" si="4"/>
        <v/>
      </c>
      <c r="T12" s="62" t="str">
        <f t="shared" si="5"/>
        <v/>
      </c>
      <c r="U12" s="62" t="str">
        <f t="shared" si="6"/>
        <v/>
      </c>
      <c r="V12" s="62" t="str">
        <f t="shared" si="7"/>
        <v/>
      </c>
      <c r="W12" s="62" t="str">
        <f t="shared" si="11"/>
        <v/>
      </c>
      <c r="Y12" s="230">
        <f t="shared" si="12"/>
        <v>46028</v>
      </c>
      <c r="AA12" s="63"/>
      <c r="AE12" s="237" t="str">
        <f>初期条件設定表!U6</f>
        <v>設計（除ソフトウェア）</v>
      </c>
      <c r="AF12" s="239" t="str">
        <f>初期条件設定表!V6</f>
        <v>A</v>
      </c>
    </row>
    <row r="13" spans="1:42" ht="46.15" customHeight="1">
      <c r="A13" s="230">
        <f t="shared" si="8"/>
        <v>46029</v>
      </c>
      <c r="B13" s="84" t="s">
        <v>32</v>
      </c>
      <c r="C13" s="232" t="s">
        <v>3</v>
      </c>
      <c r="D13" s="87" t="s">
        <v>32</v>
      </c>
      <c r="E13" s="73" t="str">
        <f>IFERROR(HOUR(Q13),"")</f>
        <v/>
      </c>
      <c r="F13" s="74" t="s">
        <v>30</v>
      </c>
      <c r="G13" s="75" t="str">
        <f>IFERROR(MINUTE(Q13),"")</f>
        <v/>
      </c>
      <c r="H13" s="120" t="s">
        <v>31</v>
      </c>
      <c r="I13" s="122" t="str">
        <f t="shared" si="9"/>
        <v/>
      </c>
      <c r="J13" s="125"/>
      <c r="K13" s="76" t="str">
        <f t="shared" si="10"/>
        <v/>
      </c>
      <c r="L13" s="141" t="s">
        <v>0</v>
      </c>
      <c r="M13" s="144"/>
      <c r="N13" s="145"/>
      <c r="O13" s="60" t="str">
        <f t="shared" si="0"/>
        <v/>
      </c>
      <c r="P13" s="60" t="str">
        <f t="shared" si="1"/>
        <v/>
      </c>
      <c r="Q13" s="61" t="str">
        <f t="shared" si="2"/>
        <v/>
      </c>
      <c r="R13" s="62" t="str">
        <f t="shared" si="3"/>
        <v/>
      </c>
      <c r="S13" s="62" t="str">
        <f t="shared" si="4"/>
        <v/>
      </c>
      <c r="T13" s="62" t="str">
        <f t="shared" si="5"/>
        <v/>
      </c>
      <c r="U13" s="62" t="str">
        <f t="shared" si="6"/>
        <v/>
      </c>
      <c r="V13" s="62" t="str">
        <f t="shared" si="7"/>
        <v/>
      </c>
      <c r="W13" s="62" t="str">
        <f t="shared" si="11"/>
        <v/>
      </c>
      <c r="X13" s="62" t="str">
        <f t="shared" ref="X13:X35" si="13">IF(OR(DBCS($B13)="：",$B13="",DBCS($D13)="：",$D13=""),"",MAX(MIN($D13,$AG$3)-MAX($B13,$AF$3),0))</f>
        <v/>
      </c>
      <c r="Y13" s="230">
        <f t="shared" si="12"/>
        <v>46029</v>
      </c>
      <c r="Z13" s="62" t="str">
        <f t="shared" ref="Z13:Z33" si="14">IF(OR(DBCS($B13)="：",$B13="",DBCS($D13)="：",$D13=""),"",MAX(MIN($D13,TIME(23,59,59))-MAX($B13,$AG$1),0))</f>
        <v/>
      </c>
      <c r="AA13" s="63"/>
      <c r="AE13" s="237" t="str">
        <f>初期条件設定表!U7</f>
        <v>要件定義</v>
      </c>
      <c r="AF13" s="239" t="str">
        <f>初期条件設定表!V7</f>
        <v>B</v>
      </c>
    </row>
    <row r="14" spans="1:42" ht="46.15" customHeight="1">
      <c r="A14" s="230">
        <f t="shared" si="8"/>
        <v>46030</v>
      </c>
      <c r="B14" s="84" t="s">
        <v>32</v>
      </c>
      <c r="C14" s="232" t="s">
        <v>3</v>
      </c>
      <c r="D14" s="87" t="s">
        <v>32</v>
      </c>
      <c r="E14" s="73" t="str">
        <f t="shared" ref="E14:E35" si="15">IFERROR(HOUR(Q14),"")</f>
        <v/>
      </c>
      <c r="F14" s="74" t="s">
        <v>30</v>
      </c>
      <c r="G14" s="75" t="str">
        <f t="shared" ref="G14:G35" si="16">IFERROR(MINUTE(Q14),"")</f>
        <v/>
      </c>
      <c r="H14" s="120" t="s">
        <v>31</v>
      </c>
      <c r="I14" s="122" t="str">
        <f t="shared" si="9"/>
        <v/>
      </c>
      <c r="J14" s="125"/>
      <c r="K14" s="76" t="str">
        <f t="shared" si="10"/>
        <v/>
      </c>
      <c r="L14" s="141" t="s">
        <v>0</v>
      </c>
      <c r="M14" s="144"/>
      <c r="N14" s="145"/>
      <c r="O14" s="60" t="str">
        <f t="shared" si="0"/>
        <v/>
      </c>
      <c r="P14" s="60" t="str">
        <f t="shared" si="1"/>
        <v/>
      </c>
      <c r="Q14" s="61" t="str">
        <f t="shared" si="2"/>
        <v/>
      </c>
      <c r="R14" s="62" t="str">
        <f t="shared" si="3"/>
        <v/>
      </c>
      <c r="S14" s="62" t="str">
        <f t="shared" si="4"/>
        <v/>
      </c>
      <c r="T14" s="62" t="str">
        <f t="shared" si="5"/>
        <v/>
      </c>
      <c r="U14" s="62" t="str">
        <f t="shared" si="6"/>
        <v/>
      </c>
      <c r="V14" s="62" t="str">
        <f t="shared" si="7"/>
        <v/>
      </c>
      <c r="W14" s="62" t="str">
        <f t="shared" si="11"/>
        <v/>
      </c>
      <c r="X14" s="62" t="str">
        <f t="shared" si="13"/>
        <v/>
      </c>
      <c r="Y14" s="230">
        <f t="shared" si="12"/>
        <v>46030</v>
      </c>
      <c r="Z14" s="62" t="str">
        <f t="shared" si="14"/>
        <v/>
      </c>
      <c r="AA14" s="63"/>
      <c r="AE14" s="237" t="str">
        <f>初期条件設定表!U8</f>
        <v>システム要件定義</v>
      </c>
      <c r="AF14" s="239" t="str">
        <f>初期条件設定表!V8</f>
        <v>C</v>
      </c>
    </row>
    <row r="15" spans="1:42" ht="46.15" customHeight="1">
      <c r="A15" s="230">
        <f t="shared" si="8"/>
        <v>46031</v>
      </c>
      <c r="B15" s="84" t="s">
        <v>32</v>
      </c>
      <c r="C15" s="232" t="s">
        <v>3</v>
      </c>
      <c r="D15" s="87" t="s">
        <v>32</v>
      </c>
      <c r="E15" s="73" t="str">
        <f t="shared" si="15"/>
        <v/>
      </c>
      <c r="F15" s="74" t="s">
        <v>30</v>
      </c>
      <c r="G15" s="75" t="str">
        <f t="shared" si="16"/>
        <v/>
      </c>
      <c r="H15" s="120" t="s">
        <v>31</v>
      </c>
      <c r="I15" s="122" t="str">
        <f t="shared" si="9"/>
        <v/>
      </c>
      <c r="J15" s="125"/>
      <c r="K15" s="76" t="str">
        <f t="shared" si="10"/>
        <v/>
      </c>
      <c r="L15" s="141" t="s">
        <v>0</v>
      </c>
      <c r="M15" s="144"/>
      <c r="N15" s="145"/>
      <c r="O15" s="60" t="str">
        <f t="shared" si="0"/>
        <v/>
      </c>
      <c r="P15" s="60" t="str">
        <f t="shared" si="1"/>
        <v/>
      </c>
      <c r="Q15" s="61" t="str">
        <f t="shared" si="2"/>
        <v/>
      </c>
      <c r="R15" s="62" t="str">
        <f t="shared" si="3"/>
        <v/>
      </c>
      <c r="S15" s="62" t="str">
        <f t="shared" si="4"/>
        <v/>
      </c>
      <c r="T15" s="62" t="str">
        <f t="shared" si="5"/>
        <v/>
      </c>
      <c r="U15" s="62" t="str">
        <f t="shared" si="6"/>
        <v/>
      </c>
      <c r="V15" s="62" t="str">
        <f t="shared" si="7"/>
        <v/>
      </c>
      <c r="W15" s="62" t="str">
        <f t="shared" si="11"/>
        <v/>
      </c>
      <c r="X15" s="62" t="str">
        <f t="shared" si="13"/>
        <v/>
      </c>
      <c r="Y15" s="230">
        <f t="shared" si="12"/>
        <v>46031</v>
      </c>
      <c r="Z15" s="62" t="str">
        <f t="shared" si="14"/>
        <v/>
      </c>
      <c r="AA15" s="63"/>
      <c r="AE15" s="237" t="str">
        <f>初期条件設定表!U9</f>
        <v>システム方式設計</v>
      </c>
      <c r="AF15" s="239" t="str">
        <f>初期条件設定表!V9</f>
        <v>D</v>
      </c>
    </row>
    <row r="16" spans="1:42" ht="46.15" customHeight="1">
      <c r="A16" s="230">
        <f t="shared" si="8"/>
        <v>46034</v>
      </c>
      <c r="B16" s="84" t="s">
        <v>32</v>
      </c>
      <c r="C16" s="232" t="s">
        <v>3</v>
      </c>
      <c r="D16" s="87" t="s">
        <v>32</v>
      </c>
      <c r="E16" s="73" t="str">
        <f t="shared" si="15"/>
        <v/>
      </c>
      <c r="F16" s="74" t="s">
        <v>30</v>
      </c>
      <c r="G16" s="75" t="str">
        <f t="shared" si="16"/>
        <v/>
      </c>
      <c r="H16" s="120" t="s">
        <v>31</v>
      </c>
      <c r="I16" s="122" t="str">
        <f t="shared" si="9"/>
        <v/>
      </c>
      <c r="J16" s="125"/>
      <c r="K16" s="76" t="str">
        <f t="shared" si="10"/>
        <v/>
      </c>
      <c r="L16" s="141" t="s">
        <v>0</v>
      </c>
      <c r="M16" s="144"/>
      <c r="N16" s="145"/>
      <c r="O16" s="60" t="str">
        <f t="shared" si="0"/>
        <v/>
      </c>
      <c r="P16" s="60" t="str">
        <f t="shared" si="1"/>
        <v/>
      </c>
      <c r="Q16" s="61" t="str">
        <f t="shared" si="2"/>
        <v/>
      </c>
      <c r="R16" s="62" t="str">
        <f t="shared" si="3"/>
        <v/>
      </c>
      <c r="S16" s="62" t="str">
        <f t="shared" si="4"/>
        <v/>
      </c>
      <c r="T16" s="62" t="str">
        <f t="shared" si="5"/>
        <v/>
      </c>
      <c r="U16" s="62" t="str">
        <f t="shared" si="6"/>
        <v/>
      </c>
      <c r="V16" s="62" t="str">
        <f t="shared" si="7"/>
        <v/>
      </c>
      <c r="W16" s="62" t="str">
        <f t="shared" si="11"/>
        <v/>
      </c>
      <c r="X16" s="62" t="str">
        <f t="shared" si="13"/>
        <v/>
      </c>
      <c r="Y16" s="230">
        <f t="shared" si="12"/>
        <v>46034</v>
      </c>
      <c r="Z16" s="62" t="str">
        <f t="shared" si="14"/>
        <v/>
      </c>
      <c r="AA16" s="63"/>
      <c r="AE16" s="237" t="str">
        <f>初期条件設定表!U10</f>
        <v>ソフトウエア設計</v>
      </c>
      <c r="AF16" s="239" t="str">
        <f>初期条件設定表!V10</f>
        <v>E</v>
      </c>
    </row>
    <row r="17" spans="1:32" ht="46.15" customHeight="1">
      <c r="A17" s="230">
        <f t="shared" si="8"/>
        <v>46035</v>
      </c>
      <c r="B17" s="84" t="s">
        <v>32</v>
      </c>
      <c r="C17" s="232" t="s">
        <v>3</v>
      </c>
      <c r="D17" s="87" t="s">
        <v>32</v>
      </c>
      <c r="E17" s="73" t="str">
        <f t="shared" si="15"/>
        <v/>
      </c>
      <c r="F17" s="74" t="s">
        <v>30</v>
      </c>
      <c r="G17" s="75" t="str">
        <f t="shared" si="16"/>
        <v/>
      </c>
      <c r="H17" s="120" t="s">
        <v>31</v>
      </c>
      <c r="I17" s="122" t="str">
        <f t="shared" si="9"/>
        <v/>
      </c>
      <c r="J17" s="125"/>
      <c r="K17" s="76" t="str">
        <f t="shared" si="10"/>
        <v/>
      </c>
      <c r="L17" s="141" t="s">
        <v>0</v>
      </c>
      <c r="M17" s="144"/>
      <c r="N17" s="145"/>
      <c r="O17" s="60" t="str">
        <f t="shared" si="0"/>
        <v/>
      </c>
      <c r="P17" s="60" t="str">
        <f t="shared" si="1"/>
        <v/>
      </c>
      <c r="Q17" s="61" t="str">
        <f t="shared" si="2"/>
        <v/>
      </c>
      <c r="R17" s="62" t="str">
        <f t="shared" si="3"/>
        <v/>
      </c>
      <c r="S17" s="62" t="str">
        <f t="shared" si="4"/>
        <v/>
      </c>
      <c r="T17" s="62" t="str">
        <f t="shared" si="5"/>
        <v/>
      </c>
      <c r="U17" s="62" t="str">
        <f t="shared" si="6"/>
        <v/>
      </c>
      <c r="V17" s="62" t="str">
        <f t="shared" si="7"/>
        <v/>
      </c>
      <c r="W17" s="62" t="str">
        <f t="shared" si="11"/>
        <v/>
      </c>
      <c r="X17" s="62" t="str">
        <f t="shared" si="13"/>
        <v/>
      </c>
      <c r="Y17" s="230">
        <f t="shared" si="12"/>
        <v>46035</v>
      </c>
      <c r="Z17" s="62" t="str">
        <f t="shared" si="14"/>
        <v/>
      </c>
      <c r="AA17" s="63"/>
      <c r="AE17" s="237" t="str">
        <f>初期条件設定表!U11</f>
        <v>プログラミング</v>
      </c>
      <c r="AF17" s="239" t="str">
        <f>初期条件設定表!V11</f>
        <v>F</v>
      </c>
    </row>
    <row r="18" spans="1:32" ht="46.15" customHeight="1">
      <c r="A18" s="230">
        <f t="shared" si="8"/>
        <v>46036</v>
      </c>
      <c r="B18" s="84" t="s">
        <v>32</v>
      </c>
      <c r="C18" s="232" t="s">
        <v>3</v>
      </c>
      <c r="D18" s="87" t="s">
        <v>32</v>
      </c>
      <c r="E18" s="73" t="str">
        <f t="shared" si="15"/>
        <v/>
      </c>
      <c r="F18" s="74" t="s">
        <v>30</v>
      </c>
      <c r="G18" s="75" t="str">
        <f t="shared" si="16"/>
        <v/>
      </c>
      <c r="H18" s="120" t="s">
        <v>31</v>
      </c>
      <c r="I18" s="122" t="str">
        <f t="shared" si="9"/>
        <v/>
      </c>
      <c r="J18" s="125"/>
      <c r="K18" s="76" t="str">
        <f t="shared" si="10"/>
        <v/>
      </c>
      <c r="L18" s="141" t="s">
        <v>0</v>
      </c>
      <c r="M18" s="144"/>
      <c r="N18" s="145"/>
      <c r="O18" s="60" t="str">
        <f t="shared" si="0"/>
        <v/>
      </c>
      <c r="P18" s="60" t="str">
        <f t="shared" si="1"/>
        <v/>
      </c>
      <c r="Q18" s="61" t="str">
        <f t="shared" si="2"/>
        <v/>
      </c>
      <c r="R18" s="62" t="str">
        <f t="shared" si="3"/>
        <v/>
      </c>
      <c r="S18" s="62" t="str">
        <f t="shared" si="4"/>
        <v/>
      </c>
      <c r="T18" s="62" t="str">
        <f t="shared" si="5"/>
        <v/>
      </c>
      <c r="U18" s="62" t="str">
        <f t="shared" si="6"/>
        <v/>
      </c>
      <c r="V18" s="62" t="str">
        <f t="shared" si="7"/>
        <v/>
      </c>
      <c r="W18" s="62" t="str">
        <f t="shared" si="11"/>
        <v/>
      </c>
      <c r="X18" s="62" t="str">
        <f t="shared" si="13"/>
        <v/>
      </c>
      <c r="Y18" s="230">
        <f t="shared" si="12"/>
        <v>46036</v>
      </c>
      <c r="Z18" s="62" t="str">
        <f t="shared" si="14"/>
        <v/>
      </c>
      <c r="AA18" s="63"/>
      <c r="AE18" s="237" t="str">
        <f>初期条件設定表!U12</f>
        <v>ソフトウエアテスト</v>
      </c>
      <c r="AF18" s="239" t="str">
        <f>初期条件設定表!V12</f>
        <v>G</v>
      </c>
    </row>
    <row r="19" spans="1:32" ht="46.15" customHeight="1">
      <c r="A19" s="230">
        <f t="shared" si="8"/>
        <v>46037</v>
      </c>
      <c r="B19" s="84" t="s">
        <v>32</v>
      </c>
      <c r="C19" s="232" t="s">
        <v>3</v>
      </c>
      <c r="D19" s="87" t="s">
        <v>32</v>
      </c>
      <c r="E19" s="73" t="str">
        <f t="shared" si="15"/>
        <v/>
      </c>
      <c r="F19" s="74" t="s">
        <v>30</v>
      </c>
      <c r="G19" s="75" t="str">
        <f t="shared" si="16"/>
        <v/>
      </c>
      <c r="H19" s="120" t="s">
        <v>31</v>
      </c>
      <c r="I19" s="122" t="str">
        <f t="shared" si="9"/>
        <v/>
      </c>
      <c r="J19" s="125"/>
      <c r="K19" s="76" t="str">
        <f t="shared" si="10"/>
        <v/>
      </c>
      <c r="L19" s="141" t="s">
        <v>0</v>
      </c>
      <c r="M19" s="144"/>
      <c r="N19" s="145"/>
      <c r="O19" s="60" t="str">
        <f t="shared" si="0"/>
        <v/>
      </c>
      <c r="P19" s="60" t="str">
        <f t="shared" si="1"/>
        <v/>
      </c>
      <c r="Q19" s="61" t="str">
        <f t="shared" si="2"/>
        <v/>
      </c>
      <c r="R19" s="62" t="str">
        <f t="shared" si="3"/>
        <v/>
      </c>
      <c r="S19" s="62" t="str">
        <f t="shared" si="4"/>
        <v/>
      </c>
      <c r="T19" s="62" t="str">
        <f t="shared" si="5"/>
        <v/>
      </c>
      <c r="U19" s="62" t="str">
        <f t="shared" si="6"/>
        <v/>
      </c>
      <c r="V19" s="62" t="str">
        <f t="shared" si="7"/>
        <v/>
      </c>
      <c r="W19" s="62" t="str">
        <f t="shared" si="11"/>
        <v/>
      </c>
      <c r="X19" s="62" t="str">
        <f t="shared" si="13"/>
        <v/>
      </c>
      <c r="Y19" s="230">
        <f t="shared" si="12"/>
        <v>46037</v>
      </c>
      <c r="Z19" s="62" t="str">
        <f t="shared" si="14"/>
        <v/>
      </c>
      <c r="AA19" s="63"/>
      <c r="AE19" s="237" t="str">
        <f>初期条件設定表!U13</f>
        <v>システム結合</v>
      </c>
      <c r="AF19" s="239" t="str">
        <f>初期条件設定表!V13</f>
        <v>H</v>
      </c>
    </row>
    <row r="20" spans="1:32" ht="46.15" customHeight="1">
      <c r="A20" s="230">
        <f t="shared" si="8"/>
        <v>46038</v>
      </c>
      <c r="B20" s="84" t="s">
        <v>32</v>
      </c>
      <c r="C20" s="232" t="s">
        <v>3</v>
      </c>
      <c r="D20" s="87" t="s">
        <v>32</v>
      </c>
      <c r="E20" s="73" t="str">
        <f t="shared" si="15"/>
        <v/>
      </c>
      <c r="F20" s="74" t="s">
        <v>30</v>
      </c>
      <c r="G20" s="75" t="str">
        <f t="shared" si="16"/>
        <v/>
      </c>
      <c r="H20" s="120" t="s">
        <v>31</v>
      </c>
      <c r="I20" s="122" t="str">
        <f t="shared" si="9"/>
        <v/>
      </c>
      <c r="J20" s="125"/>
      <c r="K20" s="76" t="str">
        <f t="shared" si="10"/>
        <v/>
      </c>
      <c r="L20" s="141" t="s">
        <v>0</v>
      </c>
      <c r="M20" s="144"/>
      <c r="N20" s="145"/>
      <c r="O20" s="60" t="str">
        <f t="shared" si="0"/>
        <v/>
      </c>
      <c r="P20" s="60" t="str">
        <f t="shared" si="1"/>
        <v/>
      </c>
      <c r="Q20" s="61" t="str">
        <f t="shared" si="2"/>
        <v/>
      </c>
      <c r="R20" s="62" t="str">
        <f t="shared" si="3"/>
        <v/>
      </c>
      <c r="S20" s="62" t="str">
        <f t="shared" si="4"/>
        <v/>
      </c>
      <c r="T20" s="62" t="str">
        <f t="shared" si="5"/>
        <v/>
      </c>
      <c r="U20" s="62" t="str">
        <f t="shared" si="6"/>
        <v/>
      </c>
      <c r="V20" s="62" t="str">
        <f t="shared" si="7"/>
        <v/>
      </c>
      <c r="W20" s="62" t="str">
        <f t="shared" si="11"/>
        <v/>
      </c>
      <c r="X20" s="62" t="str">
        <f t="shared" si="13"/>
        <v/>
      </c>
      <c r="Y20" s="230">
        <f t="shared" si="12"/>
        <v>46038</v>
      </c>
      <c r="Z20" s="62" t="str">
        <f t="shared" si="14"/>
        <v/>
      </c>
      <c r="AA20" s="63"/>
      <c r="AE20" s="237" t="str">
        <f>初期条件設定表!U14</f>
        <v>システムテスト</v>
      </c>
      <c r="AF20" s="239" t="str">
        <f>初期条件設定表!V14</f>
        <v>I</v>
      </c>
    </row>
    <row r="21" spans="1:32" ht="46.15" customHeight="1">
      <c r="A21" s="230">
        <f t="shared" si="8"/>
        <v>46041</v>
      </c>
      <c r="B21" s="84" t="s">
        <v>32</v>
      </c>
      <c r="C21" s="232" t="s">
        <v>3</v>
      </c>
      <c r="D21" s="87" t="s">
        <v>32</v>
      </c>
      <c r="E21" s="73" t="str">
        <f t="shared" si="15"/>
        <v/>
      </c>
      <c r="F21" s="74" t="s">
        <v>30</v>
      </c>
      <c r="G21" s="75" t="str">
        <f t="shared" si="16"/>
        <v/>
      </c>
      <c r="H21" s="120" t="s">
        <v>31</v>
      </c>
      <c r="I21" s="122" t="str">
        <f t="shared" si="9"/>
        <v/>
      </c>
      <c r="J21" s="125"/>
      <c r="K21" s="76" t="str">
        <f t="shared" si="10"/>
        <v/>
      </c>
      <c r="L21" s="141" t="s">
        <v>0</v>
      </c>
      <c r="M21" s="144"/>
      <c r="N21" s="145"/>
      <c r="O21" s="60" t="str">
        <f t="shared" si="0"/>
        <v/>
      </c>
      <c r="P21" s="60" t="str">
        <f t="shared" si="1"/>
        <v/>
      </c>
      <c r="Q21" s="61" t="str">
        <f t="shared" si="2"/>
        <v/>
      </c>
      <c r="R21" s="62" t="str">
        <f t="shared" si="3"/>
        <v/>
      </c>
      <c r="S21" s="62" t="str">
        <f t="shared" si="4"/>
        <v/>
      </c>
      <c r="T21" s="62" t="str">
        <f t="shared" si="5"/>
        <v/>
      </c>
      <c r="U21" s="62" t="str">
        <f t="shared" si="6"/>
        <v/>
      </c>
      <c r="V21" s="62" t="str">
        <f t="shared" si="7"/>
        <v/>
      </c>
      <c r="W21" s="62" t="str">
        <f t="shared" si="11"/>
        <v/>
      </c>
      <c r="X21" s="62" t="str">
        <f t="shared" si="13"/>
        <v/>
      </c>
      <c r="Y21" s="230">
        <f t="shared" si="12"/>
        <v>46041</v>
      </c>
      <c r="Z21" s="62" t="str">
        <f t="shared" si="14"/>
        <v/>
      </c>
      <c r="AA21" s="63"/>
      <c r="AE21" s="237" t="str">
        <f>初期条件設定表!U15</f>
        <v>運用テスト</v>
      </c>
      <c r="AF21" s="239" t="str">
        <f>初期条件設定表!V15</f>
        <v>J</v>
      </c>
    </row>
    <row r="22" spans="1:32" ht="46.15" customHeight="1">
      <c r="A22" s="230">
        <f t="shared" si="8"/>
        <v>46042</v>
      </c>
      <c r="B22" s="84" t="s">
        <v>32</v>
      </c>
      <c r="C22" s="232" t="s">
        <v>3</v>
      </c>
      <c r="D22" s="87" t="s">
        <v>32</v>
      </c>
      <c r="E22" s="73" t="str">
        <f t="shared" si="15"/>
        <v/>
      </c>
      <c r="F22" s="74" t="s">
        <v>30</v>
      </c>
      <c r="G22" s="75" t="str">
        <f t="shared" si="16"/>
        <v/>
      </c>
      <c r="H22" s="120" t="s">
        <v>31</v>
      </c>
      <c r="I22" s="122" t="str">
        <f t="shared" si="9"/>
        <v/>
      </c>
      <c r="J22" s="125"/>
      <c r="K22" s="76" t="str">
        <f t="shared" si="10"/>
        <v/>
      </c>
      <c r="L22" s="141" t="s">
        <v>0</v>
      </c>
      <c r="M22" s="144"/>
      <c r="N22" s="145"/>
      <c r="O22" s="60" t="str">
        <f t="shared" si="0"/>
        <v/>
      </c>
      <c r="P22" s="60" t="str">
        <f t="shared" si="1"/>
        <v/>
      </c>
      <c r="Q22" s="61" t="str">
        <f t="shared" si="2"/>
        <v/>
      </c>
      <c r="R22" s="62" t="str">
        <f t="shared" si="3"/>
        <v/>
      </c>
      <c r="S22" s="62" t="str">
        <f t="shared" si="4"/>
        <v/>
      </c>
      <c r="T22" s="62" t="str">
        <f t="shared" si="5"/>
        <v/>
      </c>
      <c r="U22" s="62" t="str">
        <f t="shared" si="6"/>
        <v/>
      </c>
      <c r="V22" s="62" t="str">
        <f t="shared" si="7"/>
        <v/>
      </c>
      <c r="W22" s="62" t="str">
        <f t="shared" si="11"/>
        <v/>
      </c>
      <c r="X22" s="62" t="str">
        <f t="shared" si="13"/>
        <v/>
      </c>
      <c r="Y22" s="230">
        <f t="shared" si="12"/>
        <v>46042</v>
      </c>
      <c r="Z22" s="62" t="str">
        <f t="shared" si="14"/>
        <v/>
      </c>
      <c r="AA22" s="63"/>
      <c r="AE22" s="237" t="str">
        <f>初期条件設定表!U16</f>
        <v xml:space="preserve"> </v>
      </c>
      <c r="AF22" s="239" t="str">
        <f>初期条件設定表!V16</f>
        <v>K</v>
      </c>
    </row>
    <row r="23" spans="1:32" ht="46.15" customHeight="1">
      <c r="A23" s="230">
        <f t="shared" si="8"/>
        <v>46043</v>
      </c>
      <c r="B23" s="84" t="s">
        <v>32</v>
      </c>
      <c r="C23" s="232" t="s">
        <v>3</v>
      </c>
      <c r="D23" s="87" t="s">
        <v>32</v>
      </c>
      <c r="E23" s="73" t="str">
        <f t="shared" si="15"/>
        <v/>
      </c>
      <c r="F23" s="74" t="s">
        <v>30</v>
      </c>
      <c r="G23" s="75" t="str">
        <f t="shared" si="16"/>
        <v/>
      </c>
      <c r="H23" s="120" t="s">
        <v>31</v>
      </c>
      <c r="I23" s="122" t="str">
        <f t="shared" si="9"/>
        <v/>
      </c>
      <c r="J23" s="125"/>
      <c r="K23" s="76" t="str">
        <f t="shared" si="10"/>
        <v/>
      </c>
      <c r="L23" s="141" t="s">
        <v>0</v>
      </c>
      <c r="M23" s="144"/>
      <c r="N23" s="145"/>
      <c r="O23" s="60" t="str">
        <f t="shared" si="0"/>
        <v/>
      </c>
      <c r="P23" s="60" t="str">
        <f t="shared" si="1"/>
        <v/>
      </c>
      <c r="Q23" s="61" t="str">
        <f t="shared" si="2"/>
        <v/>
      </c>
      <c r="R23" s="62" t="str">
        <f t="shared" si="3"/>
        <v/>
      </c>
      <c r="S23" s="62" t="str">
        <f t="shared" si="4"/>
        <v/>
      </c>
      <c r="T23" s="62" t="str">
        <f t="shared" si="5"/>
        <v/>
      </c>
      <c r="U23" s="62" t="str">
        <f t="shared" si="6"/>
        <v/>
      </c>
      <c r="V23" s="62" t="str">
        <f t="shared" si="7"/>
        <v/>
      </c>
      <c r="W23" s="62" t="str">
        <f t="shared" si="11"/>
        <v/>
      </c>
      <c r="X23" s="62" t="str">
        <f t="shared" si="13"/>
        <v/>
      </c>
      <c r="Y23" s="230">
        <f t="shared" si="12"/>
        <v>46043</v>
      </c>
      <c r="Z23" s="62" t="str">
        <f t="shared" si="14"/>
        <v/>
      </c>
      <c r="AA23" s="63"/>
      <c r="AE23" s="237" t="str">
        <f>初期条件設定表!U17</f>
        <v xml:space="preserve"> </v>
      </c>
      <c r="AF23" s="239" t="str">
        <f>初期条件設定表!V17</f>
        <v>L</v>
      </c>
    </row>
    <row r="24" spans="1:32" ht="46.15" customHeight="1">
      <c r="A24" s="230">
        <f t="shared" si="8"/>
        <v>46044</v>
      </c>
      <c r="B24" s="84" t="s">
        <v>32</v>
      </c>
      <c r="C24" s="232" t="s">
        <v>3</v>
      </c>
      <c r="D24" s="87" t="s">
        <v>32</v>
      </c>
      <c r="E24" s="73" t="str">
        <f t="shared" si="15"/>
        <v/>
      </c>
      <c r="F24" s="74" t="s">
        <v>30</v>
      </c>
      <c r="G24" s="75" t="str">
        <f t="shared" si="16"/>
        <v/>
      </c>
      <c r="H24" s="120" t="s">
        <v>31</v>
      </c>
      <c r="I24" s="122" t="str">
        <f t="shared" si="9"/>
        <v/>
      </c>
      <c r="J24" s="125"/>
      <c r="K24" s="76" t="str">
        <f t="shared" si="10"/>
        <v/>
      </c>
      <c r="L24" s="141" t="s">
        <v>0</v>
      </c>
      <c r="M24" s="144"/>
      <c r="N24" s="145"/>
      <c r="O24" s="60" t="str">
        <f t="shared" si="0"/>
        <v/>
      </c>
      <c r="P24" s="60" t="str">
        <f t="shared" si="1"/>
        <v/>
      </c>
      <c r="Q24" s="61" t="str">
        <f t="shared" si="2"/>
        <v/>
      </c>
      <c r="R24" s="62" t="str">
        <f t="shared" si="3"/>
        <v/>
      </c>
      <c r="S24" s="62" t="str">
        <f t="shared" si="4"/>
        <v/>
      </c>
      <c r="T24" s="62" t="str">
        <f t="shared" si="5"/>
        <v/>
      </c>
      <c r="U24" s="62" t="str">
        <f t="shared" si="6"/>
        <v/>
      </c>
      <c r="V24" s="62" t="str">
        <f t="shared" si="7"/>
        <v/>
      </c>
      <c r="W24" s="62" t="str">
        <f t="shared" si="11"/>
        <v/>
      </c>
      <c r="X24" s="62" t="str">
        <f t="shared" si="13"/>
        <v/>
      </c>
      <c r="Y24" s="230">
        <f t="shared" si="12"/>
        <v>46044</v>
      </c>
      <c r="Z24" s="62" t="str">
        <f t="shared" si="14"/>
        <v/>
      </c>
      <c r="AA24" s="63"/>
      <c r="AE24" s="237" t="str">
        <f>初期条件設定表!U18</f>
        <v xml:space="preserve"> </v>
      </c>
      <c r="AF24" s="239" t="str">
        <f>初期条件設定表!V18</f>
        <v>M</v>
      </c>
    </row>
    <row r="25" spans="1:32" ht="46.15" customHeight="1">
      <c r="A25" s="230">
        <f t="shared" si="8"/>
        <v>46045</v>
      </c>
      <c r="B25" s="84" t="s">
        <v>32</v>
      </c>
      <c r="C25" s="232" t="s">
        <v>3</v>
      </c>
      <c r="D25" s="87" t="s">
        <v>32</v>
      </c>
      <c r="E25" s="73" t="str">
        <f t="shared" si="15"/>
        <v/>
      </c>
      <c r="F25" s="74" t="s">
        <v>30</v>
      </c>
      <c r="G25" s="75" t="str">
        <f t="shared" si="16"/>
        <v/>
      </c>
      <c r="H25" s="120" t="s">
        <v>31</v>
      </c>
      <c r="I25" s="122" t="str">
        <f t="shared" si="9"/>
        <v/>
      </c>
      <c r="J25" s="125"/>
      <c r="K25" s="76" t="str">
        <f t="shared" si="10"/>
        <v/>
      </c>
      <c r="L25" s="141" t="s">
        <v>0</v>
      </c>
      <c r="M25" s="144"/>
      <c r="N25" s="145"/>
      <c r="O25" s="60" t="str">
        <f t="shared" si="0"/>
        <v/>
      </c>
      <c r="P25" s="60" t="str">
        <f t="shared" si="1"/>
        <v/>
      </c>
      <c r="Q25" s="61" t="str">
        <f t="shared" si="2"/>
        <v/>
      </c>
      <c r="R25" s="62" t="str">
        <f t="shared" si="3"/>
        <v/>
      </c>
      <c r="S25" s="62" t="str">
        <f t="shared" si="4"/>
        <v/>
      </c>
      <c r="T25" s="62" t="str">
        <f t="shared" si="5"/>
        <v/>
      </c>
      <c r="U25" s="62" t="str">
        <f t="shared" si="6"/>
        <v/>
      </c>
      <c r="V25" s="62" t="str">
        <f t="shared" si="7"/>
        <v/>
      </c>
      <c r="W25" s="62" t="str">
        <f t="shared" si="11"/>
        <v/>
      </c>
      <c r="X25" s="62" t="str">
        <f t="shared" si="13"/>
        <v/>
      </c>
      <c r="Y25" s="230">
        <f t="shared" si="12"/>
        <v>46045</v>
      </c>
      <c r="Z25" s="62" t="str">
        <f t="shared" si="14"/>
        <v/>
      </c>
      <c r="AA25" s="63"/>
      <c r="AE25" s="237" t="str">
        <f>初期条件設定表!U19</f>
        <v xml:space="preserve"> </v>
      </c>
      <c r="AF25" s="239" t="str">
        <f>初期条件設定表!V19</f>
        <v>N</v>
      </c>
    </row>
    <row r="26" spans="1:32" ht="46.15" customHeight="1">
      <c r="A26" s="230">
        <f t="shared" si="8"/>
        <v>46048</v>
      </c>
      <c r="B26" s="84" t="s">
        <v>32</v>
      </c>
      <c r="C26" s="232" t="s">
        <v>3</v>
      </c>
      <c r="D26" s="87" t="s">
        <v>32</v>
      </c>
      <c r="E26" s="73" t="str">
        <f t="shared" si="15"/>
        <v/>
      </c>
      <c r="F26" s="74" t="s">
        <v>30</v>
      </c>
      <c r="G26" s="75" t="str">
        <f t="shared" si="16"/>
        <v/>
      </c>
      <c r="H26" s="120" t="s">
        <v>31</v>
      </c>
      <c r="I26" s="122" t="str">
        <f t="shared" si="9"/>
        <v/>
      </c>
      <c r="J26" s="125"/>
      <c r="K26" s="76" t="str">
        <f t="shared" si="10"/>
        <v/>
      </c>
      <c r="L26" s="141" t="s">
        <v>0</v>
      </c>
      <c r="M26" s="144"/>
      <c r="N26" s="145"/>
      <c r="O26" s="60" t="str">
        <f t="shared" si="0"/>
        <v/>
      </c>
      <c r="P26" s="60" t="str">
        <f t="shared" si="1"/>
        <v/>
      </c>
      <c r="Q26" s="61" t="str">
        <f t="shared" si="2"/>
        <v/>
      </c>
      <c r="R26" s="62" t="str">
        <f t="shared" si="3"/>
        <v/>
      </c>
      <c r="S26" s="62" t="str">
        <f t="shared" si="4"/>
        <v/>
      </c>
      <c r="T26" s="62" t="str">
        <f t="shared" si="5"/>
        <v/>
      </c>
      <c r="U26" s="62" t="str">
        <f t="shared" si="6"/>
        <v/>
      </c>
      <c r="V26" s="62" t="str">
        <f t="shared" si="7"/>
        <v/>
      </c>
      <c r="W26" s="62" t="str">
        <f t="shared" si="11"/>
        <v/>
      </c>
      <c r="X26" s="62" t="str">
        <f t="shared" si="13"/>
        <v/>
      </c>
      <c r="Y26" s="230">
        <f t="shared" si="12"/>
        <v>46048</v>
      </c>
      <c r="Z26" s="62" t="str">
        <f t="shared" si="14"/>
        <v/>
      </c>
      <c r="AA26" s="63"/>
      <c r="AE26" s="237" t="str">
        <f>初期条件設定表!U20</f>
        <v xml:space="preserve"> </v>
      </c>
      <c r="AF26" s="239" t="str">
        <f>初期条件設定表!V20</f>
        <v>O</v>
      </c>
    </row>
    <row r="27" spans="1:32" ht="46.15" customHeight="1">
      <c r="A27" s="230">
        <f t="shared" si="8"/>
        <v>46049</v>
      </c>
      <c r="B27" s="84" t="s">
        <v>32</v>
      </c>
      <c r="C27" s="232" t="s">
        <v>3</v>
      </c>
      <c r="D27" s="87" t="s">
        <v>32</v>
      </c>
      <c r="E27" s="73" t="str">
        <f t="shared" si="15"/>
        <v/>
      </c>
      <c r="F27" s="74" t="s">
        <v>30</v>
      </c>
      <c r="G27" s="75" t="str">
        <f t="shared" si="16"/>
        <v/>
      </c>
      <c r="H27" s="120" t="s">
        <v>31</v>
      </c>
      <c r="I27" s="122" t="str">
        <f t="shared" si="9"/>
        <v/>
      </c>
      <c r="J27" s="125"/>
      <c r="K27" s="76" t="str">
        <f t="shared" si="10"/>
        <v/>
      </c>
      <c r="L27" s="141" t="s">
        <v>0</v>
      </c>
      <c r="M27" s="144"/>
      <c r="N27" s="145"/>
      <c r="O27" s="60" t="str">
        <f t="shared" si="0"/>
        <v/>
      </c>
      <c r="P27" s="60" t="str">
        <f t="shared" si="1"/>
        <v/>
      </c>
      <c r="Q27" s="61" t="str">
        <f t="shared" si="2"/>
        <v/>
      </c>
      <c r="R27" s="62" t="str">
        <f t="shared" si="3"/>
        <v/>
      </c>
      <c r="S27" s="62" t="str">
        <f t="shared" si="4"/>
        <v/>
      </c>
      <c r="T27" s="62" t="str">
        <f t="shared" si="5"/>
        <v/>
      </c>
      <c r="U27" s="62" t="str">
        <f t="shared" si="6"/>
        <v/>
      </c>
      <c r="V27" s="62" t="str">
        <f t="shared" si="7"/>
        <v/>
      </c>
      <c r="W27" s="62" t="str">
        <f t="shared" si="11"/>
        <v/>
      </c>
      <c r="X27" s="62" t="str">
        <f t="shared" si="13"/>
        <v/>
      </c>
      <c r="Y27" s="230">
        <f t="shared" si="12"/>
        <v>46049</v>
      </c>
      <c r="Z27" s="62" t="str">
        <f t="shared" si="14"/>
        <v/>
      </c>
      <c r="AA27" s="63"/>
      <c r="AE27" s="237" t="str">
        <f>初期条件設定表!U21</f>
        <v xml:space="preserve"> </v>
      </c>
      <c r="AF27" s="239" t="str">
        <f>初期条件設定表!V21</f>
        <v>P</v>
      </c>
    </row>
    <row r="28" spans="1:32" ht="46.15" customHeight="1">
      <c r="A28" s="230">
        <f t="shared" si="8"/>
        <v>46050</v>
      </c>
      <c r="B28" s="84" t="s">
        <v>32</v>
      </c>
      <c r="C28" s="232" t="s">
        <v>3</v>
      </c>
      <c r="D28" s="87" t="s">
        <v>32</v>
      </c>
      <c r="E28" s="73" t="str">
        <f t="shared" si="15"/>
        <v/>
      </c>
      <c r="F28" s="74" t="s">
        <v>30</v>
      </c>
      <c r="G28" s="75" t="str">
        <f t="shared" si="16"/>
        <v/>
      </c>
      <c r="H28" s="120" t="s">
        <v>31</v>
      </c>
      <c r="I28" s="122" t="str">
        <f t="shared" si="9"/>
        <v/>
      </c>
      <c r="J28" s="125"/>
      <c r="K28" s="76" t="str">
        <f t="shared" si="10"/>
        <v/>
      </c>
      <c r="L28" s="141" t="s">
        <v>0</v>
      </c>
      <c r="M28" s="144"/>
      <c r="N28" s="145"/>
      <c r="O28" s="60" t="str">
        <f t="shared" si="0"/>
        <v/>
      </c>
      <c r="P28" s="60" t="str">
        <f t="shared" si="1"/>
        <v/>
      </c>
      <c r="Q28" s="61" t="str">
        <f t="shared" si="2"/>
        <v/>
      </c>
      <c r="R28" s="62" t="str">
        <f t="shared" si="3"/>
        <v/>
      </c>
      <c r="S28" s="62" t="str">
        <f t="shared" si="4"/>
        <v/>
      </c>
      <c r="T28" s="62" t="str">
        <f t="shared" si="5"/>
        <v/>
      </c>
      <c r="U28" s="62" t="str">
        <f t="shared" si="6"/>
        <v/>
      </c>
      <c r="V28" s="62" t="str">
        <f t="shared" si="7"/>
        <v/>
      </c>
      <c r="W28" s="62" t="str">
        <f t="shared" si="11"/>
        <v/>
      </c>
      <c r="X28" s="62" t="str">
        <f t="shared" si="13"/>
        <v/>
      </c>
      <c r="Y28" s="230">
        <f t="shared" si="12"/>
        <v>46050</v>
      </c>
      <c r="Z28" s="62" t="str">
        <f t="shared" si="14"/>
        <v/>
      </c>
      <c r="AA28" s="63"/>
      <c r="AE28" s="237" t="str">
        <f>初期条件設定表!U22</f>
        <v xml:space="preserve"> </v>
      </c>
      <c r="AF28" s="239" t="str">
        <f>初期条件設定表!V22</f>
        <v>Q</v>
      </c>
    </row>
    <row r="29" spans="1:32" ht="46.15" customHeight="1">
      <c r="A29" s="230">
        <f t="shared" si="8"/>
        <v>46051</v>
      </c>
      <c r="B29" s="84" t="s">
        <v>32</v>
      </c>
      <c r="C29" s="232" t="s">
        <v>3</v>
      </c>
      <c r="D29" s="87" t="s">
        <v>32</v>
      </c>
      <c r="E29" s="73" t="str">
        <f t="shared" si="15"/>
        <v/>
      </c>
      <c r="F29" s="74" t="s">
        <v>30</v>
      </c>
      <c r="G29" s="75" t="str">
        <f t="shared" si="16"/>
        <v/>
      </c>
      <c r="H29" s="120" t="s">
        <v>31</v>
      </c>
      <c r="I29" s="122" t="str">
        <f t="shared" si="9"/>
        <v/>
      </c>
      <c r="J29" s="125"/>
      <c r="K29" s="76" t="str">
        <f t="shared" si="10"/>
        <v/>
      </c>
      <c r="L29" s="141" t="s">
        <v>0</v>
      </c>
      <c r="M29" s="144"/>
      <c r="N29" s="145"/>
      <c r="O29" s="60" t="str">
        <f t="shared" si="0"/>
        <v/>
      </c>
      <c r="P29" s="60" t="str">
        <f t="shared" si="1"/>
        <v/>
      </c>
      <c r="Q29" s="61" t="str">
        <f t="shared" si="2"/>
        <v/>
      </c>
      <c r="R29" s="62" t="str">
        <f t="shared" si="3"/>
        <v/>
      </c>
      <c r="S29" s="62" t="str">
        <f t="shared" si="4"/>
        <v/>
      </c>
      <c r="T29" s="62" t="str">
        <f t="shared" si="5"/>
        <v/>
      </c>
      <c r="U29" s="62" t="str">
        <f t="shared" si="6"/>
        <v/>
      </c>
      <c r="V29" s="62" t="str">
        <f t="shared" si="7"/>
        <v/>
      </c>
      <c r="W29" s="62" t="str">
        <f t="shared" si="11"/>
        <v/>
      </c>
      <c r="X29" s="62" t="str">
        <f t="shared" si="13"/>
        <v/>
      </c>
      <c r="Y29" s="230">
        <f t="shared" si="12"/>
        <v>46051</v>
      </c>
      <c r="Z29" s="62" t="str">
        <f t="shared" si="14"/>
        <v/>
      </c>
      <c r="AA29" s="63"/>
      <c r="AE29" s="237" t="str">
        <f>初期条件設定表!U23</f>
        <v xml:space="preserve"> </v>
      </c>
      <c r="AF29" s="239" t="str">
        <f>初期条件設定表!V23</f>
        <v>R</v>
      </c>
    </row>
    <row r="30" spans="1:32" ht="46.15" customHeight="1">
      <c r="A30" s="230">
        <f t="shared" si="8"/>
        <v>46052</v>
      </c>
      <c r="B30" s="84" t="s">
        <v>32</v>
      </c>
      <c r="C30" s="232" t="s">
        <v>3</v>
      </c>
      <c r="D30" s="87" t="s">
        <v>32</v>
      </c>
      <c r="E30" s="73" t="str">
        <f t="shared" si="15"/>
        <v/>
      </c>
      <c r="F30" s="74" t="s">
        <v>30</v>
      </c>
      <c r="G30" s="75" t="str">
        <f t="shared" si="16"/>
        <v/>
      </c>
      <c r="H30" s="120" t="s">
        <v>31</v>
      </c>
      <c r="I30" s="122" t="str">
        <f t="shared" si="9"/>
        <v/>
      </c>
      <c r="J30" s="125"/>
      <c r="K30" s="76" t="str">
        <f t="shared" si="10"/>
        <v/>
      </c>
      <c r="L30" s="141" t="s">
        <v>0</v>
      </c>
      <c r="M30" s="144"/>
      <c r="N30" s="145"/>
      <c r="O30" s="60" t="str">
        <f t="shared" si="0"/>
        <v/>
      </c>
      <c r="P30" s="60" t="str">
        <f t="shared" si="1"/>
        <v/>
      </c>
      <c r="Q30" s="61" t="str">
        <f t="shared" si="2"/>
        <v/>
      </c>
      <c r="R30" s="62" t="str">
        <f t="shared" si="3"/>
        <v/>
      </c>
      <c r="S30" s="62" t="str">
        <f t="shared" si="4"/>
        <v/>
      </c>
      <c r="T30" s="62" t="str">
        <f t="shared" si="5"/>
        <v/>
      </c>
      <c r="U30" s="62" t="str">
        <f t="shared" si="6"/>
        <v/>
      </c>
      <c r="V30" s="62" t="str">
        <f t="shared" si="7"/>
        <v/>
      </c>
      <c r="W30" s="62" t="str">
        <f t="shared" si="11"/>
        <v/>
      </c>
      <c r="X30" s="62" t="str">
        <f t="shared" si="13"/>
        <v/>
      </c>
      <c r="Y30" s="230">
        <f t="shared" si="12"/>
        <v>46052</v>
      </c>
      <c r="Z30" s="62" t="str">
        <f t="shared" si="14"/>
        <v/>
      </c>
      <c r="AA30" s="63"/>
      <c r="AE30" s="237" t="str">
        <f>初期条件設定表!U24</f>
        <v xml:space="preserve"> </v>
      </c>
      <c r="AF30" s="239" t="str">
        <f>初期条件設定表!V24</f>
        <v>S</v>
      </c>
    </row>
    <row r="31" spans="1:32" ht="46.15" customHeight="1">
      <c r="A31" s="230" t="str">
        <f t="shared" si="8"/>
        <v/>
      </c>
      <c r="B31" s="85" t="s">
        <v>32</v>
      </c>
      <c r="C31" s="240" t="s">
        <v>3</v>
      </c>
      <c r="D31" s="88" t="s">
        <v>32</v>
      </c>
      <c r="E31" s="73" t="str">
        <f t="shared" si="15"/>
        <v/>
      </c>
      <c r="F31" s="74" t="s">
        <v>30</v>
      </c>
      <c r="G31" s="75" t="str">
        <f t="shared" si="16"/>
        <v/>
      </c>
      <c r="H31" s="120" t="s">
        <v>31</v>
      </c>
      <c r="I31" s="122" t="str">
        <f t="shared" si="9"/>
        <v/>
      </c>
      <c r="J31" s="125"/>
      <c r="K31" s="76" t="str">
        <f t="shared" si="10"/>
        <v/>
      </c>
      <c r="L31" s="141" t="s">
        <v>0</v>
      </c>
      <c r="M31" s="144"/>
      <c r="N31" s="145"/>
      <c r="O31" s="60" t="str">
        <f t="shared" si="0"/>
        <v/>
      </c>
      <c r="P31" s="60" t="str">
        <f t="shared" si="1"/>
        <v/>
      </c>
      <c r="Q31" s="61" t="str">
        <f t="shared" si="2"/>
        <v/>
      </c>
      <c r="R31" s="62" t="str">
        <f t="shared" si="3"/>
        <v/>
      </c>
      <c r="S31" s="62" t="str">
        <f t="shared" si="4"/>
        <v/>
      </c>
      <c r="T31" s="62" t="str">
        <f t="shared" si="5"/>
        <v/>
      </c>
      <c r="U31" s="62" t="str">
        <f t="shared" si="6"/>
        <v/>
      </c>
      <c r="V31" s="62" t="str">
        <f t="shared" si="7"/>
        <v/>
      </c>
      <c r="W31" s="62" t="str">
        <f t="shared" si="11"/>
        <v/>
      </c>
      <c r="X31" s="62" t="str">
        <f t="shared" si="13"/>
        <v/>
      </c>
      <c r="Y31" s="230" t="str">
        <f t="shared" si="12"/>
        <v/>
      </c>
      <c r="Z31" s="62" t="str">
        <f t="shared" si="14"/>
        <v/>
      </c>
      <c r="AA31" s="63"/>
      <c r="AE31" s="237" t="str">
        <f>初期条件設定表!U25</f>
        <v xml:space="preserve"> </v>
      </c>
      <c r="AF31" s="239" t="str">
        <f>初期条件設定表!V25</f>
        <v>T</v>
      </c>
    </row>
    <row r="32" spans="1:32" ht="46.15" customHeight="1" thickBot="1">
      <c r="A32" s="230" t="str">
        <f t="shared" si="8"/>
        <v/>
      </c>
      <c r="B32" s="84" t="s">
        <v>32</v>
      </c>
      <c r="C32" s="232" t="s">
        <v>3</v>
      </c>
      <c r="D32" s="87" t="s">
        <v>32</v>
      </c>
      <c r="E32" s="73" t="str">
        <f t="shared" si="15"/>
        <v/>
      </c>
      <c r="F32" s="74" t="s">
        <v>30</v>
      </c>
      <c r="G32" s="75" t="str">
        <f t="shared" si="16"/>
        <v/>
      </c>
      <c r="H32" s="120" t="s">
        <v>31</v>
      </c>
      <c r="I32" s="122" t="str">
        <f t="shared" si="9"/>
        <v/>
      </c>
      <c r="J32" s="125"/>
      <c r="K32" s="76" t="str">
        <f t="shared" si="10"/>
        <v/>
      </c>
      <c r="L32" s="141" t="s">
        <v>0</v>
      </c>
      <c r="M32" s="144"/>
      <c r="N32" s="150"/>
      <c r="O32" s="60" t="str">
        <f t="shared" si="0"/>
        <v/>
      </c>
      <c r="P32" s="60" t="str">
        <f t="shared" si="1"/>
        <v/>
      </c>
      <c r="Q32" s="61" t="str">
        <f t="shared" si="2"/>
        <v/>
      </c>
      <c r="R32" s="62" t="str">
        <f t="shared" si="3"/>
        <v/>
      </c>
      <c r="S32" s="62" t="str">
        <f t="shared" si="4"/>
        <v/>
      </c>
      <c r="T32" s="62" t="str">
        <f t="shared" si="5"/>
        <v/>
      </c>
      <c r="U32" s="62" t="str">
        <f t="shared" si="6"/>
        <v/>
      </c>
      <c r="V32" s="62" t="str">
        <f t="shared" si="7"/>
        <v/>
      </c>
      <c r="W32" s="62" t="str">
        <f t="shared" si="11"/>
        <v/>
      </c>
      <c r="X32" s="62" t="str">
        <f t="shared" si="13"/>
        <v/>
      </c>
      <c r="Y32" s="230" t="str">
        <f t="shared" si="12"/>
        <v/>
      </c>
      <c r="Z32" s="62" t="str">
        <f t="shared" si="14"/>
        <v/>
      </c>
      <c r="AA32" s="63"/>
      <c r="AE32" s="237" t="str">
        <f>初期条件設定表!U26</f>
        <v xml:space="preserve"> </v>
      </c>
      <c r="AF32" s="239" t="str">
        <f>初期条件設定表!V26</f>
        <v xml:space="preserve"> </v>
      </c>
    </row>
    <row r="33" spans="1:27" ht="46.15" hidden="1" customHeight="1">
      <c r="A33" s="230" t="str">
        <f t="shared" si="8"/>
        <v/>
      </c>
      <c r="B33" s="231" t="s">
        <v>32</v>
      </c>
      <c r="C33" s="232" t="s">
        <v>3</v>
      </c>
      <c r="D33" s="233" t="s">
        <v>32</v>
      </c>
      <c r="E33" s="73" t="str">
        <f t="shared" si="15"/>
        <v/>
      </c>
      <c r="F33" s="74" t="s">
        <v>30</v>
      </c>
      <c r="G33" s="75" t="str">
        <f t="shared" si="16"/>
        <v/>
      </c>
      <c r="H33" s="120" t="s">
        <v>31</v>
      </c>
      <c r="I33" s="122" t="str">
        <f t="shared" si="9"/>
        <v/>
      </c>
      <c r="J33" s="234"/>
      <c r="K33" s="76" t="str">
        <f t="shared" si="10"/>
        <v/>
      </c>
      <c r="L33" s="67" t="s">
        <v>0</v>
      </c>
      <c r="M33" s="241"/>
      <c r="N33" s="242"/>
      <c r="O33" s="60" t="str">
        <f t="shared" si="0"/>
        <v/>
      </c>
      <c r="P33" s="60" t="str">
        <f t="shared" si="1"/>
        <v/>
      </c>
      <c r="Q33" s="61" t="str">
        <f t="shared" si="2"/>
        <v/>
      </c>
      <c r="R33" s="62" t="str">
        <f t="shared" si="3"/>
        <v/>
      </c>
      <c r="S33" s="62" t="str">
        <f t="shared" si="4"/>
        <v/>
      </c>
      <c r="T33" s="62" t="str">
        <f t="shared" si="5"/>
        <v/>
      </c>
      <c r="U33" s="62" t="str">
        <f t="shared" si="6"/>
        <v/>
      </c>
      <c r="V33" s="62" t="str">
        <f t="shared" si="7"/>
        <v/>
      </c>
      <c r="W33" s="62" t="str">
        <f t="shared" si="11"/>
        <v/>
      </c>
      <c r="X33" s="62" t="str">
        <f t="shared" si="13"/>
        <v/>
      </c>
      <c r="Y33" s="230" t="str">
        <f t="shared" si="12"/>
        <v/>
      </c>
      <c r="Z33" s="62" t="str">
        <f t="shared" si="14"/>
        <v/>
      </c>
      <c r="AA33" s="63"/>
    </row>
    <row r="34" spans="1:27" ht="46.15" hidden="1" customHeight="1">
      <c r="A34" s="230" t="str">
        <f t="shared" si="8"/>
        <v/>
      </c>
      <c r="B34" s="231" t="s">
        <v>32</v>
      </c>
      <c r="C34" s="232" t="s">
        <v>3</v>
      </c>
      <c r="D34" s="233" t="s">
        <v>32</v>
      </c>
      <c r="E34" s="73" t="str">
        <f t="shared" si="15"/>
        <v/>
      </c>
      <c r="F34" s="74" t="s">
        <v>30</v>
      </c>
      <c r="G34" s="75" t="str">
        <f t="shared" si="16"/>
        <v/>
      </c>
      <c r="H34" s="120" t="s">
        <v>31</v>
      </c>
      <c r="I34" s="122" t="str">
        <f t="shared" si="9"/>
        <v/>
      </c>
      <c r="J34" s="234"/>
      <c r="K34" s="76" t="str">
        <f t="shared" si="10"/>
        <v/>
      </c>
      <c r="L34" s="67" t="s">
        <v>0</v>
      </c>
      <c r="M34" s="243"/>
      <c r="N34" s="244"/>
      <c r="O34" s="60" t="str">
        <f t="shared" si="0"/>
        <v/>
      </c>
      <c r="P34" s="60" t="str">
        <f t="shared" si="1"/>
        <v/>
      </c>
      <c r="Q34" s="61" t="str">
        <f t="shared" si="2"/>
        <v/>
      </c>
      <c r="R34" s="62" t="str">
        <f t="shared" si="3"/>
        <v/>
      </c>
      <c r="S34" s="62" t="str">
        <f t="shared" si="4"/>
        <v/>
      </c>
      <c r="T34" s="62" t="str">
        <f t="shared" si="5"/>
        <v/>
      </c>
      <c r="U34" s="62" t="str">
        <f t="shared" si="6"/>
        <v/>
      </c>
      <c r="V34" s="62" t="str">
        <f t="shared" si="7"/>
        <v/>
      </c>
      <c r="W34" s="62" t="str">
        <f t="shared" ref="W34:W35" si="17">IF(OR(DBCS($B34)="：",$B34="",DBCS($D34)="：",$D34=""),"",SUM(R34:V34))</f>
        <v/>
      </c>
      <c r="X34" s="62" t="str">
        <f t="shared" si="13"/>
        <v/>
      </c>
      <c r="Y34" s="230" t="str">
        <f t="shared" si="12"/>
        <v/>
      </c>
      <c r="Z34" s="62"/>
      <c r="AA34" s="63"/>
    </row>
    <row r="35" spans="1:27" ht="46.15" hidden="1" customHeight="1" thickBot="1">
      <c r="A35" s="245" t="str">
        <f t="shared" si="8"/>
        <v/>
      </c>
      <c r="B35" s="246" t="s">
        <v>59</v>
      </c>
      <c r="C35" s="247" t="s">
        <v>25</v>
      </c>
      <c r="D35" s="248" t="s">
        <v>59</v>
      </c>
      <c r="E35" s="80" t="str">
        <f t="shared" si="15"/>
        <v/>
      </c>
      <c r="F35" s="81" t="s">
        <v>64</v>
      </c>
      <c r="G35" s="82" t="str">
        <f t="shared" si="16"/>
        <v/>
      </c>
      <c r="H35" s="121" t="s">
        <v>83</v>
      </c>
      <c r="I35" s="123" t="str">
        <f t="shared" si="9"/>
        <v/>
      </c>
      <c r="J35" s="249"/>
      <c r="K35" s="83" t="str">
        <f t="shared" si="10"/>
        <v/>
      </c>
      <c r="L35" s="68" t="s">
        <v>84</v>
      </c>
      <c r="M35" s="243"/>
      <c r="N35" s="244"/>
      <c r="O35" s="60" t="str">
        <f t="shared" si="0"/>
        <v/>
      </c>
      <c r="P35" s="60" t="str">
        <f t="shared" si="1"/>
        <v/>
      </c>
      <c r="Q35" s="61" t="str">
        <f t="shared" si="2"/>
        <v/>
      </c>
      <c r="R35" s="62" t="str">
        <f t="shared" si="3"/>
        <v/>
      </c>
      <c r="S35" s="62" t="str">
        <f t="shared" si="4"/>
        <v/>
      </c>
      <c r="T35" s="62" t="str">
        <f t="shared" si="5"/>
        <v/>
      </c>
      <c r="U35" s="62" t="str">
        <f t="shared" si="6"/>
        <v/>
      </c>
      <c r="V35" s="62" t="str">
        <f t="shared" si="7"/>
        <v/>
      </c>
      <c r="W35" s="62" t="str">
        <f t="shared" si="17"/>
        <v/>
      </c>
      <c r="X35" s="62" t="str">
        <f t="shared" si="13"/>
        <v/>
      </c>
      <c r="Y35" s="245" t="str">
        <f t="shared" si="12"/>
        <v/>
      </c>
      <c r="Z35" s="62" t="str">
        <f>IF(OR(DBCS($B35)="：",$B35="",DBCS($D35)="：",$D35=""),"",MAX(MIN($D35,TIME(23,59,59))-MAX($B35,$AG$1),0))</f>
        <v/>
      </c>
      <c r="AA35" s="63"/>
    </row>
    <row r="36" spans="1:27" ht="41.25" customHeight="1" thickBot="1">
      <c r="A36" s="250" t="s">
        <v>33</v>
      </c>
      <c r="B36" s="443"/>
      <c r="C36" s="444"/>
      <c r="D36" s="445"/>
      <c r="E36" s="421">
        <f>SUM(E9:E35)+SUM(G9:G35)/60</f>
        <v>0</v>
      </c>
      <c r="F36" s="422"/>
      <c r="G36" s="423" t="s">
        <v>1</v>
      </c>
      <c r="H36" s="424"/>
      <c r="I36" s="127"/>
      <c r="J36" s="128"/>
      <c r="K36" s="69">
        <f>SUM(K9:K35)</f>
        <v>0</v>
      </c>
      <c r="L36" s="161" t="s">
        <v>0</v>
      </c>
      <c r="M36" s="166"/>
      <c r="N36" s="251"/>
      <c r="V36" s="63"/>
      <c r="W36" s="63"/>
      <c r="X36" s="63"/>
      <c r="Y36" s="63"/>
      <c r="Z36" s="63"/>
      <c r="AA36" s="63"/>
    </row>
    <row r="37" spans="1:27" ht="19.5" customHeight="1">
      <c r="A37" s="252"/>
      <c r="B37" s="253"/>
      <c r="C37" s="253"/>
      <c r="D37" s="253"/>
      <c r="E37" s="254"/>
      <c r="F37" s="254"/>
      <c r="G37" s="253"/>
      <c r="H37" s="253"/>
      <c r="I37" s="253"/>
      <c r="J37" s="253"/>
      <c r="K37" s="255"/>
      <c r="L37" s="222"/>
      <c r="M37" s="256"/>
      <c r="N37" s="256"/>
    </row>
    <row r="38" spans="1:27" ht="25.9" customHeight="1">
      <c r="B38" s="257" t="s">
        <v>177</v>
      </c>
    </row>
    <row r="39" spans="1:27" ht="21.65" customHeight="1"/>
    <row r="40" spans="1:27" ht="31.4" customHeight="1">
      <c r="M40" s="258" t="s">
        <v>178</v>
      </c>
      <c r="N40" s="261"/>
    </row>
    <row r="41" spans="1:27" ht="31.4" customHeight="1">
      <c r="M41" s="258" t="s">
        <v>179</v>
      </c>
      <c r="N41" s="261"/>
    </row>
    <row r="42" spans="1:27" ht="31.4" customHeight="1">
      <c r="M42" s="258" t="s">
        <v>180</v>
      </c>
      <c r="N42" s="261"/>
    </row>
  </sheetData>
  <sheetProtection sheet="1" selectLockedCells="1"/>
  <mergeCells count="25">
    <mergeCell ref="AH6:AI6"/>
    <mergeCell ref="D1:N2"/>
    <mergeCell ref="AD1:AD5"/>
    <mergeCell ref="B3:D3"/>
    <mergeCell ref="B4:D4"/>
    <mergeCell ref="B5:D5"/>
    <mergeCell ref="A7:A8"/>
    <mergeCell ref="B7:D8"/>
    <mergeCell ref="E7:H8"/>
    <mergeCell ref="I7:I8"/>
    <mergeCell ref="J7:J8"/>
    <mergeCell ref="T7:T8"/>
    <mergeCell ref="U7:U8"/>
    <mergeCell ref="V7:V8"/>
    <mergeCell ref="W7:W8"/>
    <mergeCell ref="B36:D36"/>
    <mergeCell ref="E36:F36"/>
    <mergeCell ref="G36:H36"/>
    <mergeCell ref="M7:N7"/>
    <mergeCell ref="S7:S8"/>
    <mergeCell ref="O7:O8"/>
    <mergeCell ref="P7:P8"/>
    <mergeCell ref="Q7:Q8"/>
    <mergeCell ref="R7:R8"/>
    <mergeCell ref="K7:L8"/>
  </mergeCells>
  <phoneticPr fontId="3"/>
  <dataValidations count="5">
    <dataValidation type="list" allowBlank="1" showInputMessage="1" showErrorMessage="1" sqref="N33:N35">
      <formula1>$AF$11:$AF$16</formula1>
    </dataValidation>
    <dataValidation type="list" allowBlank="1" showInputMessage="1" showErrorMessage="1" sqref="M33:M35">
      <formula1>$AE$11:$AE$20</formula1>
    </dataValidation>
    <dataValidation type="list" allowBlank="1" showInputMessage="1" showErrorMessage="1" sqref="N9:N32">
      <formula1>$AF$11:$AF$32</formula1>
    </dataValidation>
    <dataValidation type="time" allowBlank="1" showInputMessage="1" showErrorMessage="1" sqref="B9:B35 D9:D35">
      <formula1>0</formula1>
      <formula2>0.999305555555556</formula2>
    </dataValidation>
    <dataValidation type="list" allowBlank="1" showInputMessage="1" showErrorMessage="1" sqref="M9:M32">
      <formula1>$AE$11:$AE$21</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rowBreaks count="1" manualBreakCount="1">
    <brk id="42" max="13"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theme="4" tint="0.39997558519241921"/>
    <pageSetUpPr fitToPage="1"/>
  </sheetPr>
  <dimension ref="A1:AP42"/>
  <sheetViews>
    <sheetView view="pageBreakPreview" zoomScaleNormal="70" zoomScaleSheetLayoutView="100" workbookViewId="0">
      <selection activeCell="M11" sqref="M11"/>
    </sheetView>
  </sheetViews>
  <sheetFormatPr defaultColWidth="11.36328125" defaultRowHeight="13"/>
  <cols>
    <col min="1" max="1" width="19.08984375" style="47" customWidth="1"/>
    <col min="2" max="2" width="9.6328125" style="47" customWidth="1"/>
    <col min="3" max="3" width="3.90625" style="202" bestFit="1" customWidth="1"/>
    <col min="4" max="4" width="9.6328125" style="47" customWidth="1"/>
    <col min="5" max="5" width="4.6328125" style="47" customWidth="1"/>
    <col min="6" max="6" width="5.08984375" style="47" customWidth="1"/>
    <col min="7" max="7" width="4.6328125" style="47" customWidth="1"/>
    <col min="8" max="8" width="3.08984375" style="47" customWidth="1"/>
    <col min="9" max="10" width="6.6328125" style="47" customWidth="1"/>
    <col min="11" max="11" width="11.6328125" style="47" customWidth="1"/>
    <col min="12" max="12" width="2.90625" style="47" customWidth="1"/>
    <col min="13" max="14" width="30.6328125" style="223" customWidth="1"/>
    <col min="15" max="42" width="10.6328125" style="47" hidden="1" customWidth="1"/>
    <col min="43" max="43" width="10.6328125" style="47" customWidth="1"/>
    <col min="44" max="262" width="11.36328125" style="47"/>
    <col min="263" max="263" width="16.90625" style="47" customWidth="1"/>
    <col min="264" max="264" width="11.08984375" style="47" customWidth="1"/>
    <col min="265" max="265" width="3.90625" style="47" bestFit="1" customWidth="1"/>
    <col min="266" max="266" width="11.08984375" style="47" customWidth="1"/>
    <col min="267" max="267" width="6" style="47" customWidth="1"/>
    <col min="268" max="268" width="5.08984375" style="47" customWidth="1"/>
    <col min="269" max="269" width="5.90625" style="47" customWidth="1"/>
    <col min="270" max="270" width="3.08984375" style="47" customWidth="1"/>
    <col min="271" max="271" width="12.90625" style="47" customWidth="1"/>
    <col min="272" max="272" width="2.90625" style="47" customWidth="1"/>
    <col min="273" max="273" width="77.453125" style="47" customWidth="1"/>
    <col min="274" max="518" width="11.36328125" style="47"/>
    <col min="519" max="519" width="16.90625" style="47" customWidth="1"/>
    <col min="520" max="520" width="11.08984375" style="47" customWidth="1"/>
    <col min="521" max="521" width="3.90625" style="47" bestFit="1" customWidth="1"/>
    <col min="522" max="522" width="11.08984375" style="47" customWidth="1"/>
    <col min="523" max="523" width="6" style="47" customWidth="1"/>
    <col min="524" max="524" width="5.08984375" style="47" customWidth="1"/>
    <col min="525" max="525" width="5.90625" style="47" customWidth="1"/>
    <col min="526" max="526" width="3.08984375" style="47" customWidth="1"/>
    <col min="527" max="527" width="12.90625" style="47" customWidth="1"/>
    <col min="528" max="528" width="2.90625" style="47" customWidth="1"/>
    <col min="529" max="529" width="77.453125" style="47" customWidth="1"/>
    <col min="530" max="774" width="11.36328125" style="47"/>
    <col min="775" max="775" width="16.90625" style="47" customWidth="1"/>
    <col min="776" max="776" width="11.08984375" style="47" customWidth="1"/>
    <col min="777" max="777" width="3.90625" style="47" bestFit="1" customWidth="1"/>
    <col min="778" max="778" width="11.08984375" style="47" customWidth="1"/>
    <col min="779" max="779" width="6" style="47" customWidth="1"/>
    <col min="780" max="780" width="5.08984375" style="47" customWidth="1"/>
    <col min="781" max="781" width="5.90625" style="47" customWidth="1"/>
    <col min="782" max="782" width="3.08984375" style="47" customWidth="1"/>
    <col min="783" max="783" width="12.90625" style="47" customWidth="1"/>
    <col min="784" max="784" width="2.90625" style="47" customWidth="1"/>
    <col min="785" max="785" width="77.453125" style="47" customWidth="1"/>
    <col min="786" max="1030" width="11.36328125" style="47"/>
    <col min="1031" max="1031" width="16.90625" style="47" customWidth="1"/>
    <col min="1032" max="1032" width="11.08984375" style="47" customWidth="1"/>
    <col min="1033" max="1033" width="3.90625" style="47" bestFit="1" customWidth="1"/>
    <col min="1034" max="1034" width="11.08984375" style="47" customWidth="1"/>
    <col min="1035" max="1035" width="6" style="47" customWidth="1"/>
    <col min="1036" max="1036" width="5.08984375" style="47" customWidth="1"/>
    <col min="1037" max="1037" width="5.90625" style="47" customWidth="1"/>
    <col min="1038" max="1038" width="3.08984375" style="47" customWidth="1"/>
    <col min="1039" max="1039" width="12.90625" style="47" customWidth="1"/>
    <col min="1040" max="1040" width="2.90625" style="47" customWidth="1"/>
    <col min="1041" max="1041" width="77.453125" style="47" customWidth="1"/>
    <col min="1042" max="1286" width="11.36328125" style="47"/>
    <col min="1287" max="1287" width="16.90625" style="47" customWidth="1"/>
    <col min="1288" max="1288" width="11.08984375" style="47" customWidth="1"/>
    <col min="1289" max="1289" width="3.90625" style="47" bestFit="1" customWidth="1"/>
    <col min="1290" max="1290" width="11.08984375" style="47" customWidth="1"/>
    <col min="1291" max="1291" width="6" style="47" customWidth="1"/>
    <col min="1292" max="1292" width="5.08984375" style="47" customWidth="1"/>
    <col min="1293" max="1293" width="5.90625" style="47" customWidth="1"/>
    <col min="1294" max="1294" width="3.08984375" style="47" customWidth="1"/>
    <col min="1295" max="1295" width="12.90625" style="47" customWidth="1"/>
    <col min="1296" max="1296" width="2.90625" style="47" customWidth="1"/>
    <col min="1297" max="1297" width="77.453125" style="47" customWidth="1"/>
    <col min="1298" max="1542" width="11.36328125" style="47"/>
    <col min="1543" max="1543" width="16.90625" style="47" customWidth="1"/>
    <col min="1544" max="1544" width="11.08984375" style="47" customWidth="1"/>
    <col min="1545" max="1545" width="3.90625" style="47" bestFit="1" customWidth="1"/>
    <col min="1546" max="1546" width="11.08984375" style="47" customWidth="1"/>
    <col min="1547" max="1547" width="6" style="47" customWidth="1"/>
    <col min="1548" max="1548" width="5.08984375" style="47" customWidth="1"/>
    <col min="1549" max="1549" width="5.90625" style="47" customWidth="1"/>
    <col min="1550" max="1550" width="3.08984375" style="47" customWidth="1"/>
    <col min="1551" max="1551" width="12.90625" style="47" customWidth="1"/>
    <col min="1552" max="1552" width="2.90625" style="47" customWidth="1"/>
    <col min="1553" max="1553" width="77.453125" style="47" customWidth="1"/>
    <col min="1554" max="1798" width="11.36328125" style="47"/>
    <col min="1799" max="1799" width="16.90625" style="47" customWidth="1"/>
    <col min="1800" max="1800" width="11.08984375" style="47" customWidth="1"/>
    <col min="1801" max="1801" width="3.90625" style="47" bestFit="1" customWidth="1"/>
    <col min="1802" max="1802" width="11.08984375" style="47" customWidth="1"/>
    <col min="1803" max="1803" width="6" style="47" customWidth="1"/>
    <col min="1804" max="1804" width="5.08984375" style="47" customWidth="1"/>
    <col min="1805" max="1805" width="5.90625" style="47" customWidth="1"/>
    <col min="1806" max="1806" width="3.08984375" style="47" customWidth="1"/>
    <col min="1807" max="1807" width="12.90625" style="47" customWidth="1"/>
    <col min="1808" max="1808" width="2.90625" style="47" customWidth="1"/>
    <col min="1809" max="1809" width="77.453125" style="47" customWidth="1"/>
    <col min="1810" max="2054" width="11.36328125" style="47"/>
    <col min="2055" max="2055" width="16.90625" style="47" customWidth="1"/>
    <col min="2056" max="2056" width="11.08984375" style="47" customWidth="1"/>
    <col min="2057" max="2057" width="3.90625" style="47" bestFit="1" customWidth="1"/>
    <col min="2058" max="2058" width="11.08984375" style="47" customWidth="1"/>
    <col min="2059" max="2059" width="6" style="47" customWidth="1"/>
    <col min="2060" max="2060" width="5.08984375" style="47" customWidth="1"/>
    <col min="2061" max="2061" width="5.90625" style="47" customWidth="1"/>
    <col min="2062" max="2062" width="3.08984375" style="47" customWidth="1"/>
    <col min="2063" max="2063" width="12.90625" style="47" customWidth="1"/>
    <col min="2064" max="2064" width="2.90625" style="47" customWidth="1"/>
    <col min="2065" max="2065" width="77.453125" style="47" customWidth="1"/>
    <col min="2066" max="2310" width="11.36328125" style="47"/>
    <col min="2311" max="2311" width="16.90625" style="47" customWidth="1"/>
    <col min="2312" max="2312" width="11.08984375" style="47" customWidth="1"/>
    <col min="2313" max="2313" width="3.90625" style="47" bestFit="1" customWidth="1"/>
    <col min="2314" max="2314" width="11.08984375" style="47" customWidth="1"/>
    <col min="2315" max="2315" width="6" style="47" customWidth="1"/>
    <col min="2316" max="2316" width="5.08984375" style="47" customWidth="1"/>
    <col min="2317" max="2317" width="5.90625" style="47" customWidth="1"/>
    <col min="2318" max="2318" width="3.08984375" style="47" customWidth="1"/>
    <col min="2319" max="2319" width="12.90625" style="47" customWidth="1"/>
    <col min="2320" max="2320" width="2.90625" style="47" customWidth="1"/>
    <col min="2321" max="2321" width="77.453125" style="47" customWidth="1"/>
    <col min="2322" max="2566" width="11.36328125" style="47"/>
    <col min="2567" max="2567" width="16.90625" style="47" customWidth="1"/>
    <col min="2568" max="2568" width="11.08984375" style="47" customWidth="1"/>
    <col min="2569" max="2569" width="3.90625" style="47" bestFit="1" customWidth="1"/>
    <col min="2570" max="2570" width="11.08984375" style="47" customWidth="1"/>
    <col min="2571" max="2571" width="6" style="47" customWidth="1"/>
    <col min="2572" max="2572" width="5.08984375" style="47" customWidth="1"/>
    <col min="2573" max="2573" width="5.90625" style="47" customWidth="1"/>
    <col min="2574" max="2574" width="3.08984375" style="47" customWidth="1"/>
    <col min="2575" max="2575" width="12.90625" style="47" customWidth="1"/>
    <col min="2576" max="2576" width="2.90625" style="47" customWidth="1"/>
    <col min="2577" max="2577" width="77.453125" style="47" customWidth="1"/>
    <col min="2578" max="2822" width="11.36328125" style="47"/>
    <col min="2823" max="2823" width="16.90625" style="47" customWidth="1"/>
    <col min="2824" max="2824" width="11.08984375" style="47" customWidth="1"/>
    <col min="2825" max="2825" width="3.90625" style="47" bestFit="1" customWidth="1"/>
    <col min="2826" max="2826" width="11.08984375" style="47" customWidth="1"/>
    <col min="2827" max="2827" width="6" style="47" customWidth="1"/>
    <col min="2828" max="2828" width="5.08984375" style="47" customWidth="1"/>
    <col min="2829" max="2829" width="5.90625" style="47" customWidth="1"/>
    <col min="2830" max="2830" width="3.08984375" style="47" customWidth="1"/>
    <col min="2831" max="2831" width="12.90625" style="47" customWidth="1"/>
    <col min="2832" max="2832" width="2.90625" style="47" customWidth="1"/>
    <col min="2833" max="2833" width="77.453125" style="47" customWidth="1"/>
    <col min="2834" max="3078" width="11.36328125" style="47"/>
    <col min="3079" max="3079" width="16.90625" style="47" customWidth="1"/>
    <col min="3080" max="3080" width="11.08984375" style="47" customWidth="1"/>
    <col min="3081" max="3081" width="3.90625" style="47" bestFit="1" customWidth="1"/>
    <col min="3082" max="3082" width="11.08984375" style="47" customWidth="1"/>
    <col min="3083" max="3083" width="6" style="47" customWidth="1"/>
    <col min="3084" max="3084" width="5.08984375" style="47" customWidth="1"/>
    <col min="3085" max="3085" width="5.90625" style="47" customWidth="1"/>
    <col min="3086" max="3086" width="3.08984375" style="47" customWidth="1"/>
    <col min="3087" max="3087" width="12.90625" style="47" customWidth="1"/>
    <col min="3088" max="3088" width="2.90625" style="47" customWidth="1"/>
    <col min="3089" max="3089" width="77.453125" style="47" customWidth="1"/>
    <col min="3090" max="3334" width="11.36328125" style="47"/>
    <col min="3335" max="3335" width="16.90625" style="47" customWidth="1"/>
    <col min="3336" max="3336" width="11.08984375" style="47" customWidth="1"/>
    <col min="3337" max="3337" width="3.90625" style="47" bestFit="1" customWidth="1"/>
    <col min="3338" max="3338" width="11.08984375" style="47" customWidth="1"/>
    <col min="3339" max="3339" width="6" style="47" customWidth="1"/>
    <col min="3340" max="3340" width="5.08984375" style="47" customWidth="1"/>
    <col min="3341" max="3341" width="5.90625" style="47" customWidth="1"/>
    <col min="3342" max="3342" width="3.08984375" style="47" customWidth="1"/>
    <col min="3343" max="3343" width="12.90625" style="47" customWidth="1"/>
    <col min="3344" max="3344" width="2.90625" style="47" customWidth="1"/>
    <col min="3345" max="3345" width="77.453125" style="47" customWidth="1"/>
    <col min="3346" max="3590" width="11.36328125" style="47"/>
    <col min="3591" max="3591" width="16.90625" style="47" customWidth="1"/>
    <col min="3592" max="3592" width="11.08984375" style="47" customWidth="1"/>
    <col min="3593" max="3593" width="3.90625" style="47" bestFit="1" customWidth="1"/>
    <col min="3594" max="3594" width="11.08984375" style="47" customWidth="1"/>
    <col min="3595" max="3595" width="6" style="47" customWidth="1"/>
    <col min="3596" max="3596" width="5.08984375" style="47" customWidth="1"/>
    <col min="3597" max="3597" width="5.90625" style="47" customWidth="1"/>
    <col min="3598" max="3598" width="3.08984375" style="47" customWidth="1"/>
    <col min="3599" max="3599" width="12.90625" style="47" customWidth="1"/>
    <col min="3600" max="3600" width="2.90625" style="47" customWidth="1"/>
    <col min="3601" max="3601" width="77.453125" style="47" customWidth="1"/>
    <col min="3602" max="3846" width="11.36328125" style="47"/>
    <col min="3847" max="3847" width="16.90625" style="47" customWidth="1"/>
    <col min="3848" max="3848" width="11.08984375" style="47" customWidth="1"/>
    <col min="3849" max="3849" width="3.90625" style="47" bestFit="1" customWidth="1"/>
    <col min="3850" max="3850" width="11.08984375" style="47" customWidth="1"/>
    <col min="3851" max="3851" width="6" style="47" customWidth="1"/>
    <col min="3852" max="3852" width="5.08984375" style="47" customWidth="1"/>
    <col min="3853" max="3853" width="5.90625" style="47" customWidth="1"/>
    <col min="3854" max="3854" width="3.08984375" style="47" customWidth="1"/>
    <col min="3855" max="3855" width="12.90625" style="47" customWidth="1"/>
    <col min="3856" max="3856" width="2.90625" style="47" customWidth="1"/>
    <col min="3857" max="3857" width="77.453125" style="47" customWidth="1"/>
    <col min="3858" max="4102" width="11.36328125" style="47"/>
    <col min="4103" max="4103" width="16.90625" style="47" customWidth="1"/>
    <col min="4104" max="4104" width="11.08984375" style="47" customWidth="1"/>
    <col min="4105" max="4105" width="3.90625" style="47" bestFit="1" customWidth="1"/>
    <col min="4106" max="4106" width="11.08984375" style="47" customWidth="1"/>
    <col min="4107" max="4107" width="6" style="47" customWidth="1"/>
    <col min="4108" max="4108" width="5.08984375" style="47" customWidth="1"/>
    <col min="4109" max="4109" width="5.90625" style="47" customWidth="1"/>
    <col min="4110" max="4110" width="3.08984375" style="47" customWidth="1"/>
    <col min="4111" max="4111" width="12.90625" style="47" customWidth="1"/>
    <col min="4112" max="4112" width="2.90625" style="47" customWidth="1"/>
    <col min="4113" max="4113" width="77.453125" style="47" customWidth="1"/>
    <col min="4114" max="4358" width="11.36328125" style="47"/>
    <col min="4359" max="4359" width="16.90625" style="47" customWidth="1"/>
    <col min="4360" max="4360" width="11.08984375" style="47" customWidth="1"/>
    <col min="4361" max="4361" width="3.90625" style="47" bestFit="1" customWidth="1"/>
    <col min="4362" max="4362" width="11.08984375" style="47" customWidth="1"/>
    <col min="4363" max="4363" width="6" style="47" customWidth="1"/>
    <col min="4364" max="4364" width="5.08984375" style="47" customWidth="1"/>
    <col min="4365" max="4365" width="5.90625" style="47" customWidth="1"/>
    <col min="4366" max="4366" width="3.08984375" style="47" customWidth="1"/>
    <col min="4367" max="4367" width="12.90625" style="47" customWidth="1"/>
    <col min="4368" max="4368" width="2.90625" style="47" customWidth="1"/>
    <col min="4369" max="4369" width="77.453125" style="47" customWidth="1"/>
    <col min="4370" max="4614" width="11.36328125" style="47"/>
    <col min="4615" max="4615" width="16.90625" style="47" customWidth="1"/>
    <col min="4616" max="4616" width="11.08984375" style="47" customWidth="1"/>
    <col min="4617" max="4617" width="3.90625" style="47" bestFit="1" customWidth="1"/>
    <col min="4618" max="4618" width="11.08984375" style="47" customWidth="1"/>
    <col min="4619" max="4619" width="6" style="47" customWidth="1"/>
    <col min="4620" max="4620" width="5.08984375" style="47" customWidth="1"/>
    <col min="4621" max="4621" width="5.90625" style="47" customWidth="1"/>
    <col min="4622" max="4622" width="3.08984375" style="47" customWidth="1"/>
    <col min="4623" max="4623" width="12.90625" style="47" customWidth="1"/>
    <col min="4624" max="4624" width="2.90625" style="47" customWidth="1"/>
    <col min="4625" max="4625" width="77.453125" style="47" customWidth="1"/>
    <col min="4626" max="4870" width="11.36328125" style="47"/>
    <col min="4871" max="4871" width="16.90625" style="47" customWidth="1"/>
    <col min="4872" max="4872" width="11.08984375" style="47" customWidth="1"/>
    <col min="4873" max="4873" width="3.90625" style="47" bestFit="1" customWidth="1"/>
    <col min="4874" max="4874" width="11.08984375" style="47" customWidth="1"/>
    <col min="4875" max="4875" width="6" style="47" customWidth="1"/>
    <col min="4876" max="4876" width="5.08984375" style="47" customWidth="1"/>
    <col min="4877" max="4877" width="5.90625" style="47" customWidth="1"/>
    <col min="4878" max="4878" width="3.08984375" style="47" customWidth="1"/>
    <col min="4879" max="4879" width="12.90625" style="47" customWidth="1"/>
    <col min="4880" max="4880" width="2.90625" style="47" customWidth="1"/>
    <col min="4881" max="4881" width="77.453125" style="47" customWidth="1"/>
    <col min="4882" max="5126" width="11.36328125" style="47"/>
    <col min="5127" max="5127" width="16.90625" style="47" customWidth="1"/>
    <col min="5128" max="5128" width="11.08984375" style="47" customWidth="1"/>
    <col min="5129" max="5129" width="3.90625" style="47" bestFit="1" customWidth="1"/>
    <col min="5130" max="5130" width="11.08984375" style="47" customWidth="1"/>
    <col min="5131" max="5131" width="6" style="47" customWidth="1"/>
    <col min="5132" max="5132" width="5.08984375" style="47" customWidth="1"/>
    <col min="5133" max="5133" width="5.90625" style="47" customWidth="1"/>
    <col min="5134" max="5134" width="3.08984375" style="47" customWidth="1"/>
    <col min="5135" max="5135" width="12.90625" style="47" customWidth="1"/>
    <col min="5136" max="5136" width="2.90625" style="47" customWidth="1"/>
    <col min="5137" max="5137" width="77.453125" style="47" customWidth="1"/>
    <col min="5138" max="5382" width="11.36328125" style="47"/>
    <col min="5383" max="5383" width="16.90625" style="47" customWidth="1"/>
    <col min="5384" max="5384" width="11.08984375" style="47" customWidth="1"/>
    <col min="5385" max="5385" width="3.90625" style="47" bestFit="1" customWidth="1"/>
    <col min="5386" max="5386" width="11.08984375" style="47" customWidth="1"/>
    <col min="5387" max="5387" width="6" style="47" customWidth="1"/>
    <col min="5388" max="5388" width="5.08984375" style="47" customWidth="1"/>
    <col min="5389" max="5389" width="5.90625" style="47" customWidth="1"/>
    <col min="5390" max="5390" width="3.08984375" style="47" customWidth="1"/>
    <col min="5391" max="5391" width="12.90625" style="47" customWidth="1"/>
    <col min="5392" max="5392" width="2.90625" style="47" customWidth="1"/>
    <col min="5393" max="5393" width="77.453125" style="47" customWidth="1"/>
    <col min="5394" max="5638" width="11.36328125" style="47"/>
    <col min="5639" max="5639" width="16.90625" style="47" customWidth="1"/>
    <col min="5640" max="5640" width="11.08984375" style="47" customWidth="1"/>
    <col min="5641" max="5641" width="3.90625" style="47" bestFit="1" customWidth="1"/>
    <col min="5642" max="5642" width="11.08984375" style="47" customWidth="1"/>
    <col min="5643" max="5643" width="6" style="47" customWidth="1"/>
    <col min="5644" max="5644" width="5.08984375" style="47" customWidth="1"/>
    <col min="5645" max="5645" width="5.90625" style="47" customWidth="1"/>
    <col min="5646" max="5646" width="3.08984375" style="47" customWidth="1"/>
    <col min="5647" max="5647" width="12.90625" style="47" customWidth="1"/>
    <col min="5648" max="5648" width="2.90625" style="47" customWidth="1"/>
    <col min="5649" max="5649" width="77.453125" style="47" customWidth="1"/>
    <col min="5650" max="5894" width="11.36328125" style="47"/>
    <col min="5895" max="5895" width="16.90625" style="47" customWidth="1"/>
    <col min="5896" max="5896" width="11.08984375" style="47" customWidth="1"/>
    <col min="5897" max="5897" width="3.90625" style="47" bestFit="1" customWidth="1"/>
    <col min="5898" max="5898" width="11.08984375" style="47" customWidth="1"/>
    <col min="5899" max="5899" width="6" style="47" customWidth="1"/>
    <col min="5900" max="5900" width="5.08984375" style="47" customWidth="1"/>
    <col min="5901" max="5901" width="5.90625" style="47" customWidth="1"/>
    <col min="5902" max="5902" width="3.08984375" style="47" customWidth="1"/>
    <col min="5903" max="5903" width="12.90625" style="47" customWidth="1"/>
    <col min="5904" max="5904" width="2.90625" style="47" customWidth="1"/>
    <col min="5905" max="5905" width="77.453125" style="47" customWidth="1"/>
    <col min="5906" max="6150" width="11.36328125" style="47"/>
    <col min="6151" max="6151" width="16.90625" style="47" customWidth="1"/>
    <col min="6152" max="6152" width="11.08984375" style="47" customWidth="1"/>
    <col min="6153" max="6153" width="3.90625" style="47" bestFit="1" customWidth="1"/>
    <col min="6154" max="6154" width="11.08984375" style="47" customWidth="1"/>
    <col min="6155" max="6155" width="6" style="47" customWidth="1"/>
    <col min="6156" max="6156" width="5.08984375" style="47" customWidth="1"/>
    <col min="6157" max="6157" width="5.90625" style="47" customWidth="1"/>
    <col min="6158" max="6158" width="3.08984375" style="47" customWidth="1"/>
    <col min="6159" max="6159" width="12.90625" style="47" customWidth="1"/>
    <col min="6160" max="6160" width="2.90625" style="47" customWidth="1"/>
    <col min="6161" max="6161" width="77.453125" style="47" customWidth="1"/>
    <col min="6162" max="6406" width="11.36328125" style="47"/>
    <col min="6407" max="6407" width="16.90625" style="47" customWidth="1"/>
    <col min="6408" max="6408" width="11.08984375" style="47" customWidth="1"/>
    <col min="6409" max="6409" width="3.90625" style="47" bestFit="1" customWidth="1"/>
    <col min="6410" max="6410" width="11.08984375" style="47" customWidth="1"/>
    <col min="6411" max="6411" width="6" style="47" customWidth="1"/>
    <col min="6412" max="6412" width="5.08984375" style="47" customWidth="1"/>
    <col min="6413" max="6413" width="5.90625" style="47" customWidth="1"/>
    <col min="6414" max="6414" width="3.08984375" style="47" customWidth="1"/>
    <col min="6415" max="6415" width="12.90625" style="47" customWidth="1"/>
    <col min="6416" max="6416" width="2.90625" style="47" customWidth="1"/>
    <col min="6417" max="6417" width="77.453125" style="47" customWidth="1"/>
    <col min="6418" max="6662" width="11.36328125" style="47"/>
    <col min="6663" max="6663" width="16.90625" style="47" customWidth="1"/>
    <col min="6664" max="6664" width="11.08984375" style="47" customWidth="1"/>
    <col min="6665" max="6665" width="3.90625" style="47" bestFit="1" customWidth="1"/>
    <col min="6666" max="6666" width="11.08984375" style="47" customWidth="1"/>
    <col min="6667" max="6667" width="6" style="47" customWidth="1"/>
    <col min="6668" max="6668" width="5.08984375" style="47" customWidth="1"/>
    <col min="6669" max="6669" width="5.90625" style="47" customWidth="1"/>
    <col min="6670" max="6670" width="3.08984375" style="47" customWidth="1"/>
    <col min="6671" max="6671" width="12.90625" style="47" customWidth="1"/>
    <col min="6672" max="6672" width="2.90625" style="47" customWidth="1"/>
    <col min="6673" max="6673" width="77.453125" style="47" customWidth="1"/>
    <col min="6674" max="6918" width="11.36328125" style="47"/>
    <col min="6919" max="6919" width="16.90625" style="47" customWidth="1"/>
    <col min="6920" max="6920" width="11.08984375" style="47" customWidth="1"/>
    <col min="6921" max="6921" width="3.90625" style="47" bestFit="1" customWidth="1"/>
    <col min="6922" max="6922" width="11.08984375" style="47" customWidth="1"/>
    <col min="6923" max="6923" width="6" style="47" customWidth="1"/>
    <col min="6924" max="6924" width="5.08984375" style="47" customWidth="1"/>
    <col min="6925" max="6925" width="5.90625" style="47" customWidth="1"/>
    <col min="6926" max="6926" width="3.08984375" style="47" customWidth="1"/>
    <col min="6927" max="6927" width="12.90625" style="47" customWidth="1"/>
    <col min="6928" max="6928" width="2.90625" style="47" customWidth="1"/>
    <col min="6929" max="6929" width="77.453125" style="47" customWidth="1"/>
    <col min="6930" max="7174" width="11.36328125" style="47"/>
    <col min="7175" max="7175" width="16.90625" style="47" customWidth="1"/>
    <col min="7176" max="7176" width="11.08984375" style="47" customWidth="1"/>
    <col min="7177" max="7177" width="3.90625" style="47" bestFit="1" customWidth="1"/>
    <col min="7178" max="7178" width="11.08984375" style="47" customWidth="1"/>
    <col min="7179" max="7179" width="6" style="47" customWidth="1"/>
    <col min="7180" max="7180" width="5.08984375" style="47" customWidth="1"/>
    <col min="7181" max="7181" width="5.90625" style="47" customWidth="1"/>
    <col min="7182" max="7182" width="3.08984375" style="47" customWidth="1"/>
    <col min="7183" max="7183" width="12.90625" style="47" customWidth="1"/>
    <col min="7184" max="7184" width="2.90625" style="47" customWidth="1"/>
    <col min="7185" max="7185" width="77.453125" style="47" customWidth="1"/>
    <col min="7186" max="7430" width="11.36328125" style="47"/>
    <col min="7431" max="7431" width="16.90625" style="47" customWidth="1"/>
    <col min="7432" max="7432" width="11.08984375" style="47" customWidth="1"/>
    <col min="7433" max="7433" width="3.90625" style="47" bestFit="1" customWidth="1"/>
    <col min="7434" max="7434" width="11.08984375" style="47" customWidth="1"/>
    <col min="7435" max="7435" width="6" style="47" customWidth="1"/>
    <col min="7436" max="7436" width="5.08984375" style="47" customWidth="1"/>
    <col min="7437" max="7437" width="5.90625" style="47" customWidth="1"/>
    <col min="7438" max="7438" width="3.08984375" style="47" customWidth="1"/>
    <col min="7439" max="7439" width="12.90625" style="47" customWidth="1"/>
    <col min="7440" max="7440" width="2.90625" style="47" customWidth="1"/>
    <col min="7441" max="7441" width="77.453125" style="47" customWidth="1"/>
    <col min="7442" max="7686" width="11.36328125" style="47"/>
    <col min="7687" max="7687" width="16.90625" style="47" customWidth="1"/>
    <col min="7688" max="7688" width="11.08984375" style="47" customWidth="1"/>
    <col min="7689" max="7689" width="3.90625" style="47" bestFit="1" customWidth="1"/>
    <col min="7690" max="7690" width="11.08984375" style="47" customWidth="1"/>
    <col min="7691" max="7691" width="6" style="47" customWidth="1"/>
    <col min="7692" max="7692" width="5.08984375" style="47" customWidth="1"/>
    <col min="7693" max="7693" width="5.90625" style="47" customWidth="1"/>
    <col min="7694" max="7694" width="3.08984375" style="47" customWidth="1"/>
    <col min="7695" max="7695" width="12.90625" style="47" customWidth="1"/>
    <col min="7696" max="7696" width="2.90625" style="47" customWidth="1"/>
    <col min="7697" max="7697" width="77.453125" style="47" customWidth="1"/>
    <col min="7698" max="7942" width="11.36328125" style="47"/>
    <col min="7943" max="7943" width="16.90625" style="47" customWidth="1"/>
    <col min="7944" max="7944" width="11.08984375" style="47" customWidth="1"/>
    <col min="7945" max="7945" width="3.90625" style="47" bestFit="1" customWidth="1"/>
    <col min="7946" max="7946" width="11.08984375" style="47" customWidth="1"/>
    <col min="7947" max="7947" width="6" style="47" customWidth="1"/>
    <col min="7948" max="7948" width="5.08984375" style="47" customWidth="1"/>
    <col min="7949" max="7949" width="5.90625" style="47" customWidth="1"/>
    <col min="7950" max="7950" width="3.08984375" style="47" customWidth="1"/>
    <col min="7951" max="7951" width="12.90625" style="47" customWidth="1"/>
    <col min="7952" max="7952" width="2.90625" style="47" customWidth="1"/>
    <col min="7953" max="7953" width="77.453125" style="47" customWidth="1"/>
    <col min="7954" max="8198" width="11.36328125" style="47"/>
    <col min="8199" max="8199" width="16.90625" style="47" customWidth="1"/>
    <col min="8200" max="8200" width="11.08984375" style="47" customWidth="1"/>
    <col min="8201" max="8201" width="3.90625" style="47" bestFit="1" customWidth="1"/>
    <col min="8202" max="8202" width="11.08984375" style="47" customWidth="1"/>
    <col min="8203" max="8203" width="6" style="47" customWidth="1"/>
    <col min="8204" max="8204" width="5.08984375" style="47" customWidth="1"/>
    <col min="8205" max="8205" width="5.90625" style="47" customWidth="1"/>
    <col min="8206" max="8206" width="3.08984375" style="47" customWidth="1"/>
    <col min="8207" max="8207" width="12.90625" style="47" customWidth="1"/>
    <col min="8208" max="8208" width="2.90625" style="47" customWidth="1"/>
    <col min="8209" max="8209" width="77.453125" style="47" customWidth="1"/>
    <col min="8210" max="8454" width="11.36328125" style="47"/>
    <col min="8455" max="8455" width="16.90625" style="47" customWidth="1"/>
    <col min="8456" max="8456" width="11.08984375" style="47" customWidth="1"/>
    <col min="8457" max="8457" width="3.90625" style="47" bestFit="1" customWidth="1"/>
    <col min="8458" max="8458" width="11.08984375" style="47" customWidth="1"/>
    <col min="8459" max="8459" width="6" style="47" customWidth="1"/>
    <col min="8460" max="8460" width="5.08984375" style="47" customWidth="1"/>
    <col min="8461" max="8461" width="5.90625" style="47" customWidth="1"/>
    <col min="8462" max="8462" width="3.08984375" style="47" customWidth="1"/>
    <col min="8463" max="8463" width="12.90625" style="47" customWidth="1"/>
    <col min="8464" max="8464" width="2.90625" style="47" customWidth="1"/>
    <col min="8465" max="8465" width="77.453125" style="47" customWidth="1"/>
    <col min="8466" max="8710" width="11.36328125" style="47"/>
    <col min="8711" max="8711" width="16.90625" style="47" customWidth="1"/>
    <col min="8712" max="8712" width="11.08984375" style="47" customWidth="1"/>
    <col min="8713" max="8713" width="3.90625" style="47" bestFit="1" customWidth="1"/>
    <col min="8714" max="8714" width="11.08984375" style="47" customWidth="1"/>
    <col min="8715" max="8715" width="6" style="47" customWidth="1"/>
    <col min="8716" max="8716" width="5.08984375" style="47" customWidth="1"/>
    <col min="8717" max="8717" width="5.90625" style="47" customWidth="1"/>
    <col min="8718" max="8718" width="3.08984375" style="47" customWidth="1"/>
    <col min="8719" max="8719" width="12.90625" style="47" customWidth="1"/>
    <col min="8720" max="8720" width="2.90625" style="47" customWidth="1"/>
    <col min="8721" max="8721" width="77.453125" style="47" customWidth="1"/>
    <col min="8722" max="8966" width="11.36328125" style="47"/>
    <col min="8967" max="8967" width="16.90625" style="47" customWidth="1"/>
    <col min="8968" max="8968" width="11.08984375" style="47" customWidth="1"/>
    <col min="8969" max="8969" width="3.90625" style="47" bestFit="1" customWidth="1"/>
    <col min="8970" max="8970" width="11.08984375" style="47" customWidth="1"/>
    <col min="8971" max="8971" width="6" style="47" customWidth="1"/>
    <col min="8972" max="8972" width="5.08984375" style="47" customWidth="1"/>
    <col min="8973" max="8973" width="5.90625" style="47" customWidth="1"/>
    <col min="8974" max="8974" width="3.08984375" style="47" customWidth="1"/>
    <col min="8975" max="8975" width="12.90625" style="47" customWidth="1"/>
    <col min="8976" max="8976" width="2.90625" style="47" customWidth="1"/>
    <col min="8977" max="8977" width="77.453125" style="47" customWidth="1"/>
    <col min="8978" max="9222" width="11.36328125" style="47"/>
    <col min="9223" max="9223" width="16.90625" style="47" customWidth="1"/>
    <col min="9224" max="9224" width="11.08984375" style="47" customWidth="1"/>
    <col min="9225" max="9225" width="3.90625" style="47" bestFit="1" customWidth="1"/>
    <col min="9226" max="9226" width="11.08984375" style="47" customWidth="1"/>
    <col min="9227" max="9227" width="6" style="47" customWidth="1"/>
    <col min="9228" max="9228" width="5.08984375" style="47" customWidth="1"/>
    <col min="9229" max="9229" width="5.90625" style="47" customWidth="1"/>
    <col min="9230" max="9230" width="3.08984375" style="47" customWidth="1"/>
    <col min="9231" max="9231" width="12.90625" style="47" customWidth="1"/>
    <col min="9232" max="9232" width="2.90625" style="47" customWidth="1"/>
    <col min="9233" max="9233" width="77.453125" style="47" customWidth="1"/>
    <col min="9234" max="9478" width="11.36328125" style="47"/>
    <col min="9479" max="9479" width="16.90625" style="47" customWidth="1"/>
    <col min="9480" max="9480" width="11.08984375" style="47" customWidth="1"/>
    <col min="9481" max="9481" width="3.90625" style="47" bestFit="1" customWidth="1"/>
    <col min="9482" max="9482" width="11.08984375" style="47" customWidth="1"/>
    <col min="9483" max="9483" width="6" style="47" customWidth="1"/>
    <col min="9484" max="9484" width="5.08984375" style="47" customWidth="1"/>
    <col min="9485" max="9485" width="5.90625" style="47" customWidth="1"/>
    <col min="9486" max="9486" width="3.08984375" style="47" customWidth="1"/>
    <col min="9487" max="9487" width="12.90625" style="47" customWidth="1"/>
    <col min="9488" max="9488" width="2.90625" style="47" customWidth="1"/>
    <col min="9489" max="9489" width="77.453125" style="47" customWidth="1"/>
    <col min="9490" max="9734" width="11.36328125" style="47"/>
    <col min="9735" max="9735" width="16.90625" style="47" customWidth="1"/>
    <col min="9736" max="9736" width="11.08984375" style="47" customWidth="1"/>
    <col min="9737" max="9737" width="3.90625" style="47" bestFit="1" customWidth="1"/>
    <col min="9738" max="9738" width="11.08984375" style="47" customWidth="1"/>
    <col min="9739" max="9739" width="6" style="47" customWidth="1"/>
    <col min="9740" max="9740" width="5.08984375" style="47" customWidth="1"/>
    <col min="9741" max="9741" width="5.90625" style="47" customWidth="1"/>
    <col min="9742" max="9742" width="3.08984375" style="47" customWidth="1"/>
    <col min="9743" max="9743" width="12.90625" style="47" customWidth="1"/>
    <col min="9744" max="9744" width="2.90625" style="47" customWidth="1"/>
    <col min="9745" max="9745" width="77.453125" style="47" customWidth="1"/>
    <col min="9746" max="9990" width="11.36328125" style="47"/>
    <col min="9991" max="9991" width="16.90625" style="47" customWidth="1"/>
    <col min="9992" max="9992" width="11.08984375" style="47" customWidth="1"/>
    <col min="9993" max="9993" width="3.90625" style="47" bestFit="1" customWidth="1"/>
    <col min="9994" max="9994" width="11.08984375" style="47" customWidth="1"/>
    <col min="9995" max="9995" width="6" style="47" customWidth="1"/>
    <col min="9996" max="9996" width="5.08984375" style="47" customWidth="1"/>
    <col min="9997" max="9997" width="5.90625" style="47" customWidth="1"/>
    <col min="9998" max="9998" width="3.08984375" style="47" customWidth="1"/>
    <col min="9999" max="9999" width="12.90625" style="47" customWidth="1"/>
    <col min="10000" max="10000" width="2.90625" style="47" customWidth="1"/>
    <col min="10001" max="10001" width="77.453125" style="47" customWidth="1"/>
    <col min="10002" max="10246" width="11.36328125" style="47"/>
    <col min="10247" max="10247" width="16.90625" style="47" customWidth="1"/>
    <col min="10248" max="10248" width="11.08984375" style="47" customWidth="1"/>
    <col min="10249" max="10249" width="3.90625" style="47" bestFit="1" customWidth="1"/>
    <col min="10250" max="10250" width="11.08984375" style="47" customWidth="1"/>
    <col min="10251" max="10251" width="6" style="47" customWidth="1"/>
    <col min="10252" max="10252" width="5.08984375" style="47" customWidth="1"/>
    <col min="10253" max="10253" width="5.90625" style="47" customWidth="1"/>
    <col min="10254" max="10254" width="3.08984375" style="47" customWidth="1"/>
    <col min="10255" max="10255" width="12.90625" style="47" customWidth="1"/>
    <col min="10256" max="10256" width="2.90625" style="47" customWidth="1"/>
    <col min="10257" max="10257" width="77.453125" style="47" customWidth="1"/>
    <col min="10258" max="10502" width="11.36328125" style="47"/>
    <col min="10503" max="10503" width="16.90625" style="47" customWidth="1"/>
    <col min="10504" max="10504" width="11.08984375" style="47" customWidth="1"/>
    <col min="10505" max="10505" width="3.90625" style="47" bestFit="1" customWidth="1"/>
    <col min="10506" max="10506" width="11.08984375" style="47" customWidth="1"/>
    <col min="10507" max="10507" width="6" style="47" customWidth="1"/>
    <col min="10508" max="10508" width="5.08984375" style="47" customWidth="1"/>
    <col min="10509" max="10509" width="5.90625" style="47" customWidth="1"/>
    <col min="10510" max="10510" width="3.08984375" style="47" customWidth="1"/>
    <col min="10511" max="10511" width="12.90625" style="47" customWidth="1"/>
    <col min="10512" max="10512" width="2.90625" style="47" customWidth="1"/>
    <col min="10513" max="10513" width="77.453125" style="47" customWidth="1"/>
    <col min="10514" max="10758" width="11.36328125" style="47"/>
    <col min="10759" max="10759" width="16.90625" style="47" customWidth="1"/>
    <col min="10760" max="10760" width="11.08984375" style="47" customWidth="1"/>
    <col min="10761" max="10761" width="3.90625" style="47" bestFit="1" customWidth="1"/>
    <col min="10762" max="10762" width="11.08984375" style="47" customWidth="1"/>
    <col min="10763" max="10763" width="6" style="47" customWidth="1"/>
    <col min="10764" max="10764" width="5.08984375" style="47" customWidth="1"/>
    <col min="10765" max="10765" width="5.90625" style="47" customWidth="1"/>
    <col min="10766" max="10766" width="3.08984375" style="47" customWidth="1"/>
    <col min="10767" max="10767" width="12.90625" style="47" customWidth="1"/>
    <col min="10768" max="10768" width="2.90625" style="47" customWidth="1"/>
    <col min="10769" max="10769" width="77.453125" style="47" customWidth="1"/>
    <col min="10770" max="11014" width="11.36328125" style="47"/>
    <col min="11015" max="11015" width="16.90625" style="47" customWidth="1"/>
    <col min="11016" max="11016" width="11.08984375" style="47" customWidth="1"/>
    <col min="11017" max="11017" width="3.90625" style="47" bestFit="1" customWidth="1"/>
    <col min="11018" max="11018" width="11.08984375" style="47" customWidth="1"/>
    <col min="11019" max="11019" width="6" style="47" customWidth="1"/>
    <col min="11020" max="11020" width="5.08984375" style="47" customWidth="1"/>
    <col min="11021" max="11021" width="5.90625" style="47" customWidth="1"/>
    <col min="11022" max="11022" width="3.08984375" style="47" customWidth="1"/>
    <col min="11023" max="11023" width="12.90625" style="47" customWidth="1"/>
    <col min="11024" max="11024" width="2.90625" style="47" customWidth="1"/>
    <col min="11025" max="11025" width="77.453125" style="47" customWidth="1"/>
    <col min="11026" max="11270" width="11.36328125" style="47"/>
    <col min="11271" max="11271" width="16.90625" style="47" customWidth="1"/>
    <col min="11272" max="11272" width="11.08984375" style="47" customWidth="1"/>
    <col min="11273" max="11273" width="3.90625" style="47" bestFit="1" customWidth="1"/>
    <col min="11274" max="11274" width="11.08984375" style="47" customWidth="1"/>
    <col min="11275" max="11275" width="6" style="47" customWidth="1"/>
    <col min="11276" max="11276" width="5.08984375" style="47" customWidth="1"/>
    <col min="11277" max="11277" width="5.90625" style="47" customWidth="1"/>
    <col min="11278" max="11278" width="3.08984375" style="47" customWidth="1"/>
    <col min="11279" max="11279" width="12.90625" style="47" customWidth="1"/>
    <col min="11280" max="11280" width="2.90625" style="47" customWidth="1"/>
    <col min="11281" max="11281" width="77.453125" style="47" customWidth="1"/>
    <col min="11282" max="11526" width="11.36328125" style="47"/>
    <col min="11527" max="11527" width="16.90625" style="47" customWidth="1"/>
    <col min="11528" max="11528" width="11.08984375" style="47" customWidth="1"/>
    <col min="11529" max="11529" width="3.90625" style="47" bestFit="1" customWidth="1"/>
    <col min="11530" max="11530" width="11.08984375" style="47" customWidth="1"/>
    <col min="11531" max="11531" width="6" style="47" customWidth="1"/>
    <col min="11532" max="11532" width="5.08984375" style="47" customWidth="1"/>
    <col min="11533" max="11533" width="5.90625" style="47" customWidth="1"/>
    <col min="11534" max="11534" width="3.08984375" style="47" customWidth="1"/>
    <col min="11535" max="11535" width="12.90625" style="47" customWidth="1"/>
    <col min="11536" max="11536" width="2.90625" style="47" customWidth="1"/>
    <col min="11537" max="11537" width="77.453125" style="47" customWidth="1"/>
    <col min="11538" max="11782" width="11.36328125" style="47"/>
    <col min="11783" max="11783" width="16.90625" style="47" customWidth="1"/>
    <col min="11784" max="11784" width="11.08984375" style="47" customWidth="1"/>
    <col min="11785" max="11785" width="3.90625" style="47" bestFit="1" customWidth="1"/>
    <col min="11786" max="11786" width="11.08984375" style="47" customWidth="1"/>
    <col min="11787" max="11787" width="6" style="47" customWidth="1"/>
    <col min="11788" max="11788" width="5.08984375" style="47" customWidth="1"/>
    <col min="11789" max="11789" width="5.90625" style="47" customWidth="1"/>
    <col min="11790" max="11790" width="3.08984375" style="47" customWidth="1"/>
    <col min="11791" max="11791" width="12.90625" style="47" customWidth="1"/>
    <col min="11792" max="11792" width="2.90625" style="47" customWidth="1"/>
    <col min="11793" max="11793" width="77.453125" style="47" customWidth="1"/>
    <col min="11794" max="12038" width="11.36328125" style="47"/>
    <col min="12039" max="12039" width="16.90625" style="47" customWidth="1"/>
    <col min="12040" max="12040" width="11.08984375" style="47" customWidth="1"/>
    <col min="12041" max="12041" width="3.90625" style="47" bestFit="1" customWidth="1"/>
    <col min="12042" max="12042" width="11.08984375" style="47" customWidth="1"/>
    <col min="12043" max="12043" width="6" style="47" customWidth="1"/>
    <col min="12044" max="12044" width="5.08984375" style="47" customWidth="1"/>
    <col min="12045" max="12045" width="5.90625" style="47" customWidth="1"/>
    <col min="12046" max="12046" width="3.08984375" style="47" customWidth="1"/>
    <col min="12047" max="12047" width="12.90625" style="47" customWidth="1"/>
    <col min="12048" max="12048" width="2.90625" style="47" customWidth="1"/>
    <col min="12049" max="12049" width="77.453125" style="47" customWidth="1"/>
    <col min="12050" max="12294" width="11.36328125" style="47"/>
    <col min="12295" max="12295" width="16.90625" style="47" customWidth="1"/>
    <col min="12296" max="12296" width="11.08984375" style="47" customWidth="1"/>
    <col min="12297" max="12297" width="3.90625" style="47" bestFit="1" customWidth="1"/>
    <col min="12298" max="12298" width="11.08984375" style="47" customWidth="1"/>
    <col min="12299" max="12299" width="6" style="47" customWidth="1"/>
    <col min="12300" max="12300" width="5.08984375" style="47" customWidth="1"/>
    <col min="12301" max="12301" width="5.90625" style="47" customWidth="1"/>
    <col min="12302" max="12302" width="3.08984375" style="47" customWidth="1"/>
    <col min="12303" max="12303" width="12.90625" style="47" customWidth="1"/>
    <col min="12304" max="12304" width="2.90625" style="47" customWidth="1"/>
    <col min="12305" max="12305" width="77.453125" style="47" customWidth="1"/>
    <col min="12306" max="12550" width="11.36328125" style="47"/>
    <col min="12551" max="12551" width="16.90625" style="47" customWidth="1"/>
    <col min="12552" max="12552" width="11.08984375" style="47" customWidth="1"/>
    <col min="12553" max="12553" width="3.90625" style="47" bestFit="1" customWidth="1"/>
    <col min="12554" max="12554" width="11.08984375" style="47" customWidth="1"/>
    <col min="12555" max="12555" width="6" style="47" customWidth="1"/>
    <col min="12556" max="12556" width="5.08984375" style="47" customWidth="1"/>
    <col min="12557" max="12557" width="5.90625" style="47" customWidth="1"/>
    <col min="12558" max="12558" width="3.08984375" style="47" customWidth="1"/>
    <col min="12559" max="12559" width="12.90625" style="47" customWidth="1"/>
    <col min="12560" max="12560" width="2.90625" style="47" customWidth="1"/>
    <col min="12561" max="12561" width="77.453125" style="47" customWidth="1"/>
    <col min="12562" max="12806" width="11.36328125" style="47"/>
    <col min="12807" max="12807" width="16.90625" style="47" customWidth="1"/>
    <col min="12808" max="12808" width="11.08984375" style="47" customWidth="1"/>
    <col min="12809" max="12809" width="3.90625" style="47" bestFit="1" customWidth="1"/>
    <col min="12810" max="12810" width="11.08984375" style="47" customWidth="1"/>
    <col min="12811" max="12811" width="6" style="47" customWidth="1"/>
    <col min="12812" max="12812" width="5.08984375" style="47" customWidth="1"/>
    <col min="12813" max="12813" width="5.90625" style="47" customWidth="1"/>
    <col min="12814" max="12814" width="3.08984375" style="47" customWidth="1"/>
    <col min="12815" max="12815" width="12.90625" style="47" customWidth="1"/>
    <col min="12816" max="12816" width="2.90625" style="47" customWidth="1"/>
    <col min="12817" max="12817" width="77.453125" style="47" customWidth="1"/>
    <col min="12818" max="13062" width="11.36328125" style="47"/>
    <col min="13063" max="13063" width="16.90625" style="47" customWidth="1"/>
    <col min="13064" max="13064" width="11.08984375" style="47" customWidth="1"/>
    <col min="13065" max="13065" width="3.90625" style="47" bestFit="1" customWidth="1"/>
    <col min="13066" max="13066" width="11.08984375" style="47" customWidth="1"/>
    <col min="13067" max="13067" width="6" style="47" customWidth="1"/>
    <col min="13068" max="13068" width="5.08984375" style="47" customWidth="1"/>
    <col min="13069" max="13069" width="5.90625" style="47" customWidth="1"/>
    <col min="13070" max="13070" width="3.08984375" style="47" customWidth="1"/>
    <col min="13071" max="13071" width="12.90625" style="47" customWidth="1"/>
    <col min="13072" max="13072" width="2.90625" style="47" customWidth="1"/>
    <col min="13073" max="13073" width="77.453125" style="47" customWidth="1"/>
    <col min="13074" max="13318" width="11.36328125" style="47"/>
    <col min="13319" max="13319" width="16.90625" style="47" customWidth="1"/>
    <col min="13320" max="13320" width="11.08984375" style="47" customWidth="1"/>
    <col min="13321" max="13321" width="3.90625" style="47" bestFit="1" customWidth="1"/>
    <col min="13322" max="13322" width="11.08984375" style="47" customWidth="1"/>
    <col min="13323" max="13323" width="6" style="47" customWidth="1"/>
    <col min="13324" max="13324" width="5.08984375" style="47" customWidth="1"/>
    <col min="13325" max="13325" width="5.90625" style="47" customWidth="1"/>
    <col min="13326" max="13326" width="3.08984375" style="47" customWidth="1"/>
    <col min="13327" max="13327" width="12.90625" style="47" customWidth="1"/>
    <col min="13328" max="13328" width="2.90625" style="47" customWidth="1"/>
    <col min="13329" max="13329" width="77.453125" style="47" customWidth="1"/>
    <col min="13330" max="13574" width="11.36328125" style="47"/>
    <col min="13575" max="13575" width="16.90625" style="47" customWidth="1"/>
    <col min="13576" max="13576" width="11.08984375" style="47" customWidth="1"/>
    <col min="13577" max="13577" width="3.90625" style="47" bestFit="1" customWidth="1"/>
    <col min="13578" max="13578" width="11.08984375" style="47" customWidth="1"/>
    <col min="13579" max="13579" width="6" style="47" customWidth="1"/>
    <col min="13580" max="13580" width="5.08984375" style="47" customWidth="1"/>
    <col min="13581" max="13581" width="5.90625" style="47" customWidth="1"/>
    <col min="13582" max="13582" width="3.08984375" style="47" customWidth="1"/>
    <col min="13583" max="13583" width="12.90625" style="47" customWidth="1"/>
    <col min="13584" max="13584" width="2.90625" style="47" customWidth="1"/>
    <col min="13585" max="13585" width="77.453125" style="47" customWidth="1"/>
    <col min="13586" max="13830" width="11.36328125" style="47"/>
    <col min="13831" max="13831" width="16.90625" style="47" customWidth="1"/>
    <col min="13832" max="13832" width="11.08984375" style="47" customWidth="1"/>
    <col min="13833" max="13833" width="3.90625" style="47" bestFit="1" customWidth="1"/>
    <col min="13834" max="13834" width="11.08984375" style="47" customWidth="1"/>
    <col min="13835" max="13835" width="6" style="47" customWidth="1"/>
    <col min="13836" max="13836" width="5.08984375" style="47" customWidth="1"/>
    <col min="13837" max="13837" width="5.90625" style="47" customWidth="1"/>
    <col min="13838" max="13838" width="3.08984375" style="47" customWidth="1"/>
    <col min="13839" max="13839" width="12.90625" style="47" customWidth="1"/>
    <col min="13840" max="13840" width="2.90625" style="47" customWidth="1"/>
    <col min="13841" max="13841" width="77.453125" style="47" customWidth="1"/>
    <col min="13842" max="14086" width="11.36328125" style="47"/>
    <col min="14087" max="14087" width="16.90625" style="47" customWidth="1"/>
    <col min="14088" max="14088" width="11.08984375" style="47" customWidth="1"/>
    <col min="14089" max="14089" width="3.90625" style="47" bestFit="1" customWidth="1"/>
    <col min="14090" max="14090" width="11.08984375" style="47" customWidth="1"/>
    <col min="14091" max="14091" width="6" style="47" customWidth="1"/>
    <col min="14092" max="14092" width="5.08984375" style="47" customWidth="1"/>
    <col min="14093" max="14093" width="5.90625" style="47" customWidth="1"/>
    <col min="14094" max="14094" width="3.08984375" style="47" customWidth="1"/>
    <col min="14095" max="14095" width="12.90625" style="47" customWidth="1"/>
    <col min="14096" max="14096" width="2.90625" style="47" customWidth="1"/>
    <col min="14097" max="14097" width="77.453125" style="47" customWidth="1"/>
    <col min="14098" max="14342" width="11.36328125" style="47"/>
    <col min="14343" max="14343" width="16.90625" style="47" customWidth="1"/>
    <col min="14344" max="14344" width="11.08984375" style="47" customWidth="1"/>
    <col min="14345" max="14345" width="3.90625" style="47" bestFit="1" customWidth="1"/>
    <col min="14346" max="14346" width="11.08984375" style="47" customWidth="1"/>
    <col min="14347" max="14347" width="6" style="47" customWidth="1"/>
    <col min="14348" max="14348" width="5.08984375" style="47" customWidth="1"/>
    <col min="14349" max="14349" width="5.90625" style="47" customWidth="1"/>
    <col min="14350" max="14350" width="3.08984375" style="47" customWidth="1"/>
    <col min="14351" max="14351" width="12.90625" style="47" customWidth="1"/>
    <col min="14352" max="14352" width="2.90625" style="47" customWidth="1"/>
    <col min="14353" max="14353" width="77.453125" style="47" customWidth="1"/>
    <col min="14354" max="14598" width="11.36328125" style="47"/>
    <col min="14599" max="14599" width="16.90625" style="47" customWidth="1"/>
    <col min="14600" max="14600" width="11.08984375" style="47" customWidth="1"/>
    <col min="14601" max="14601" width="3.90625" style="47" bestFit="1" customWidth="1"/>
    <col min="14602" max="14602" width="11.08984375" style="47" customWidth="1"/>
    <col min="14603" max="14603" width="6" style="47" customWidth="1"/>
    <col min="14604" max="14604" width="5.08984375" style="47" customWidth="1"/>
    <col min="14605" max="14605" width="5.90625" style="47" customWidth="1"/>
    <col min="14606" max="14606" width="3.08984375" style="47" customWidth="1"/>
    <col min="14607" max="14607" width="12.90625" style="47" customWidth="1"/>
    <col min="14608" max="14608" width="2.90625" style="47" customWidth="1"/>
    <col min="14609" max="14609" width="77.453125" style="47" customWidth="1"/>
    <col min="14610" max="14854" width="11.36328125" style="47"/>
    <col min="14855" max="14855" width="16.90625" style="47" customWidth="1"/>
    <col min="14856" max="14856" width="11.08984375" style="47" customWidth="1"/>
    <col min="14857" max="14857" width="3.90625" style="47" bestFit="1" customWidth="1"/>
    <col min="14858" max="14858" width="11.08984375" style="47" customWidth="1"/>
    <col min="14859" max="14859" width="6" style="47" customWidth="1"/>
    <col min="14860" max="14860" width="5.08984375" style="47" customWidth="1"/>
    <col min="14861" max="14861" width="5.90625" style="47" customWidth="1"/>
    <col min="14862" max="14862" width="3.08984375" style="47" customWidth="1"/>
    <col min="14863" max="14863" width="12.90625" style="47" customWidth="1"/>
    <col min="14864" max="14864" width="2.90625" style="47" customWidth="1"/>
    <col min="14865" max="14865" width="77.453125" style="47" customWidth="1"/>
    <col min="14866" max="15110" width="11.36328125" style="47"/>
    <col min="15111" max="15111" width="16.90625" style="47" customWidth="1"/>
    <col min="15112" max="15112" width="11.08984375" style="47" customWidth="1"/>
    <col min="15113" max="15113" width="3.90625" style="47" bestFit="1" customWidth="1"/>
    <col min="15114" max="15114" width="11.08984375" style="47" customWidth="1"/>
    <col min="15115" max="15115" width="6" style="47" customWidth="1"/>
    <col min="15116" max="15116" width="5.08984375" style="47" customWidth="1"/>
    <col min="15117" max="15117" width="5.90625" style="47" customWidth="1"/>
    <col min="15118" max="15118" width="3.08984375" style="47" customWidth="1"/>
    <col min="15119" max="15119" width="12.90625" style="47" customWidth="1"/>
    <col min="15120" max="15120" width="2.90625" style="47" customWidth="1"/>
    <col min="15121" max="15121" width="77.453125" style="47" customWidth="1"/>
    <col min="15122" max="15366" width="11.36328125" style="47"/>
    <col min="15367" max="15367" width="16.90625" style="47" customWidth="1"/>
    <col min="15368" max="15368" width="11.08984375" style="47" customWidth="1"/>
    <col min="15369" max="15369" width="3.90625" style="47" bestFit="1" customWidth="1"/>
    <col min="15370" max="15370" width="11.08984375" style="47" customWidth="1"/>
    <col min="15371" max="15371" width="6" style="47" customWidth="1"/>
    <col min="15372" max="15372" width="5.08984375" style="47" customWidth="1"/>
    <col min="15373" max="15373" width="5.90625" style="47" customWidth="1"/>
    <col min="15374" max="15374" width="3.08984375" style="47" customWidth="1"/>
    <col min="15375" max="15375" width="12.90625" style="47" customWidth="1"/>
    <col min="15376" max="15376" width="2.90625" style="47" customWidth="1"/>
    <col min="15377" max="15377" width="77.453125" style="47" customWidth="1"/>
    <col min="15378" max="15622" width="11.36328125" style="47"/>
    <col min="15623" max="15623" width="16.90625" style="47" customWidth="1"/>
    <col min="15624" max="15624" width="11.08984375" style="47" customWidth="1"/>
    <col min="15625" max="15625" width="3.90625" style="47" bestFit="1" customWidth="1"/>
    <col min="15626" max="15626" width="11.08984375" style="47" customWidth="1"/>
    <col min="15627" max="15627" width="6" style="47" customWidth="1"/>
    <col min="15628" max="15628" width="5.08984375" style="47" customWidth="1"/>
    <col min="15629" max="15629" width="5.90625" style="47" customWidth="1"/>
    <col min="15630" max="15630" width="3.08984375" style="47" customWidth="1"/>
    <col min="15631" max="15631" width="12.90625" style="47" customWidth="1"/>
    <col min="15632" max="15632" width="2.90625" style="47" customWidth="1"/>
    <col min="15633" max="15633" width="77.453125" style="47" customWidth="1"/>
    <col min="15634" max="15878" width="11.36328125" style="47"/>
    <col min="15879" max="15879" width="16.90625" style="47" customWidth="1"/>
    <col min="15880" max="15880" width="11.08984375" style="47" customWidth="1"/>
    <col min="15881" max="15881" width="3.90625" style="47" bestFit="1" customWidth="1"/>
    <col min="15882" max="15882" width="11.08984375" style="47" customWidth="1"/>
    <col min="15883" max="15883" width="6" style="47" customWidth="1"/>
    <col min="15884" max="15884" width="5.08984375" style="47" customWidth="1"/>
    <col min="15885" max="15885" width="5.90625" style="47" customWidth="1"/>
    <col min="15886" max="15886" width="3.08984375" style="47" customWidth="1"/>
    <col min="15887" max="15887" width="12.90625" style="47" customWidth="1"/>
    <col min="15888" max="15888" width="2.90625" style="47" customWidth="1"/>
    <col min="15889" max="15889" width="77.453125" style="47" customWidth="1"/>
    <col min="15890" max="16134" width="11.36328125" style="47"/>
    <col min="16135" max="16135" width="16.90625" style="47" customWidth="1"/>
    <col min="16136" max="16136" width="11.08984375" style="47" customWidth="1"/>
    <col min="16137" max="16137" width="3.90625" style="47" bestFit="1" customWidth="1"/>
    <col min="16138" max="16138" width="11.08984375" style="47" customWidth="1"/>
    <col min="16139" max="16139" width="6" style="47" customWidth="1"/>
    <col min="16140" max="16140" width="5.08984375" style="47" customWidth="1"/>
    <col min="16141" max="16141" width="5.90625" style="47" customWidth="1"/>
    <col min="16142" max="16142" width="3.08984375" style="47" customWidth="1"/>
    <col min="16143" max="16143" width="12.90625" style="47" customWidth="1"/>
    <col min="16144" max="16144" width="2.90625" style="47" customWidth="1"/>
    <col min="16145" max="16145" width="77.453125" style="47" customWidth="1"/>
    <col min="16146" max="16384" width="11.36328125" style="47"/>
  </cols>
  <sheetData>
    <row r="1" spans="1:42" ht="24.75" customHeight="1">
      <c r="A1" s="216" t="s">
        <v>195</v>
      </c>
      <c r="B1" s="156"/>
      <c r="C1" s="99"/>
      <c r="D1" s="429" t="str">
        <f>"作　業　日　報　兼　直　接　人　件　費　個　別　明　細　表　（"&amp;AJ7&amp;"年"&amp;AJ8&amp;"月支払分）"</f>
        <v>作　業　日　報　兼　直　接　人　件　費　個　別　明　細　表　（2026年2月支払分）</v>
      </c>
      <c r="E1" s="429"/>
      <c r="F1" s="429"/>
      <c r="G1" s="429"/>
      <c r="H1" s="429"/>
      <c r="I1" s="429"/>
      <c r="J1" s="429"/>
      <c r="K1" s="429"/>
      <c r="L1" s="429"/>
      <c r="M1" s="429"/>
      <c r="N1" s="429"/>
      <c r="AD1" s="425" t="s">
        <v>94</v>
      </c>
      <c r="AE1" s="48" t="s">
        <v>44</v>
      </c>
      <c r="AF1" s="49">
        <f>初期条件設定表!$C$10</f>
        <v>0.375</v>
      </c>
      <c r="AG1" s="49">
        <f>初期条件設定表!$C$14</f>
        <v>0.75</v>
      </c>
      <c r="AI1" s="50" t="s">
        <v>12</v>
      </c>
      <c r="AJ1" s="51">
        <f>' 入力用 従事者別直接人件費集計表（後期）'!A20</f>
        <v>2026</v>
      </c>
      <c r="AM1" s="50" t="s">
        <v>43</v>
      </c>
      <c r="AN1" s="52" t="str">
        <f ca="1">RIGHT(CELL("filename",A1),LEN(CELL("filename",A1))-FIND("]",CELL("filename",A1)))</f>
        <v>2026年2月作業分</v>
      </c>
      <c r="AO1" s="217"/>
      <c r="AP1" s="218"/>
    </row>
    <row r="2" spans="1:42" ht="24.75" customHeight="1">
      <c r="C2" s="99"/>
      <c r="D2" s="429"/>
      <c r="E2" s="429"/>
      <c r="F2" s="429"/>
      <c r="G2" s="429"/>
      <c r="H2" s="429"/>
      <c r="I2" s="429"/>
      <c r="J2" s="429"/>
      <c r="K2" s="429"/>
      <c r="L2" s="429"/>
      <c r="M2" s="429"/>
      <c r="N2" s="429"/>
      <c r="AD2" s="425"/>
      <c r="AE2" s="48"/>
      <c r="AF2" s="49">
        <f>初期条件設定表!$C$11</f>
        <v>0</v>
      </c>
      <c r="AG2" s="49">
        <f>初期条件設定表!$E$11</f>
        <v>0</v>
      </c>
      <c r="AI2" s="50" t="s">
        <v>13</v>
      </c>
      <c r="AJ2" s="51">
        <f>' 入力用 従事者別直接人件費集計表（後期）'!D20</f>
        <v>2</v>
      </c>
      <c r="AN2" s="53"/>
    </row>
    <row r="3" spans="1:42" ht="27.75" customHeight="1">
      <c r="A3" s="219" t="s">
        <v>9</v>
      </c>
      <c r="B3" s="426" t="str">
        <f>' 入力用 従事者別直接人件費集計表（後期）'!D5</f>
        <v>○○△△株式会社</v>
      </c>
      <c r="C3" s="426"/>
      <c r="D3" s="426"/>
      <c r="E3" s="220"/>
      <c r="F3" s="220"/>
      <c r="G3" s="220"/>
      <c r="H3" s="220"/>
      <c r="I3" s="220"/>
      <c r="J3" s="220"/>
      <c r="K3" s="220"/>
      <c r="L3" s="220"/>
      <c r="M3" s="220"/>
      <c r="N3" s="220"/>
      <c r="AD3" s="425"/>
      <c r="AE3" s="48" t="s">
        <v>36</v>
      </c>
      <c r="AF3" s="49">
        <f>初期条件設定表!$C$12</f>
        <v>0.5</v>
      </c>
      <c r="AG3" s="49">
        <f>初期条件設定表!$E$12</f>
        <v>0.54166666666666663</v>
      </c>
      <c r="AI3" s="50" t="s">
        <v>58</v>
      </c>
      <c r="AJ3" s="54">
        <f>DATE($AJ$1,AJ2-1,AF6+1)</f>
        <v>46054</v>
      </c>
      <c r="AN3" s="53"/>
    </row>
    <row r="4" spans="1:42" ht="27.75" customHeight="1">
      <c r="A4" s="221" t="s">
        <v>2</v>
      </c>
      <c r="B4" s="427" t="str">
        <f>' 入力用 従事者別直接人件費集計表（後期）'!D6</f>
        <v>公社　太郎</v>
      </c>
      <c r="C4" s="427"/>
      <c r="D4" s="427"/>
      <c r="E4" s="222"/>
      <c r="F4" s="222"/>
      <c r="G4" s="222"/>
      <c r="AD4" s="425"/>
      <c r="AE4" s="48"/>
      <c r="AF4" s="49">
        <f>初期条件設定表!$C$13</f>
        <v>0</v>
      </c>
      <c r="AG4" s="49">
        <f>初期条件設定表!$E$13</f>
        <v>0</v>
      </c>
      <c r="AI4" s="50" t="s">
        <v>79</v>
      </c>
      <c r="AJ4" s="54">
        <f>DATE(AJ1,AJ2,AF5)</f>
        <v>46081</v>
      </c>
      <c r="AM4" s="50" t="s">
        <v>77</v>
      </c>
      <c r="AN4" s="55">
        <f>LEN(AJ5)</f>
        <v>2</v>
      </c>
    </row>
    <row r="5" spans="1:42" ht="27.75" customHeight="1">
      <c r="A5" s="224" t="s">
        <v>8</v>
      </c>
      <c r="B5" s="428">
        <f>IF(' 入力用 従事者別直接人件費集計表（後期）'!Y8="","",' 入力用 従事者別直接人件費集計表（後期）'!Y8)</f>
        <v>0</v>
      </c>
      <c r="C5" s="428"/>
      <c r="D5" s="428"/>
      <c r="E5" s="222"/>
      <c r="F5" s="222"/>
      <c r="G5" s="222"/>
      <c r="AD5" s="425"/>
      <c r="AE5" s="48" t="s">
        <v>37</v>
      </c>
      <c r="AF5" s="56" t="str">
        <f>IF(初期条件設定表!$C$24="末",TEXT(DATE(AJ1,AJ2+1,1)-1,"d"),初期条件設定表!$C$24)</f>
        <v>28</v>
      </c>
      <c r="AG5" s="47" t="s">
        <v>38</v>
      </c>
      <c r="AI5" s="50" t="s">
        <v>57</v>
      </c>
      <c r="AJ5" s="57" t="str">
        <f>初期条件設定表!Q5</f>
        <v>土日</v>
      </c>
      <c r="AM5" s="50" t="s">
        <v>78</v>
      </c>
      <c r="AN5" s="52" t="str">
        <f>AJ5&amp;"※月火水木金土日"</f>
        <v>土日※月火水木金土日</v>
      </c>
      <c r="AO5" s="217"/>
      <c r="AP5" s="218"/>
    </row>
    <row r="6" spans="1:42" ht="22.5" customHeight="1" thickBot="1">
      <c r="A6" s="225"/>
      <c r="O6" s="58" t="s">
        <v>45</v>
      </c>
      <c r="P6" s="59" t="s">
        <v>47</v>
      </c>
      <c r="Q6" s="58" t="s">
        <v>46</v>
      </c>
      <c r="R6" s="58" t="s">
        <v>48</v>
      </c>
      <c r="S6" s="58" t="s">
        <v>49</v>
      </c>
      <c r="T6" s="58" t="s">
        <v>50</v>
      </c>
      <c r="U6" s="58" t="s">
        <v>60</v>
      </c>
      <c r="V6" s="58" t="s">
        <v>61</v>
      </c>
      <c r="W6" s="58" t="s">
        <v>62</v>
      </c>
      <c r="X6" s="58"/>
      <c r="Y6" s="58"/>
      <c r="Z6" s="58"/>
      <c r="AE6" s="50" t="s">
        <v>95</v>
      </c>
      <c r="AF6" s="56" t="str">
        <f>IF(初期条件設定表!$C$24="末",TEXT(DATE(AJ1,AJ2,1)-1,"d"),初期条件設定表!$C$24)</f>
        <v>31</v>
      </c>
      <c r="AG6" s="47" t="s">
        <v>38</v>
      </c>
      <c r="AH6" s="436" t="s">
        <v>104</v>
      </c>
      <c r="AI6" s="436"/>
      <c r="AJ6" s="226">
        <f>初期条件設定表!$C$15</f>
        <v>0.33333333333333331</v>
      </c>
    </row>
    <row r="7" spans="1:42" s="202" customFormat="1" ht="24" customHeight="1">
      <c r="A7" s="439" t="s">
        <v>7</v>
      </c>
      <c r="B7" s="441" t="s">
        <v>6</v>
      </c>
      <c r="C7" s="441"/>
      <c r="D7" s="441"/>
      <c r="E7" s="397" t="s">
        <v>5</v>
      </c>
      <c r="F7" s="398"/>
      <c r="G7" s="398"/>
      <c r="H7" s="399"/>
      <c r="I7" s="405" t="s">
        <v>103</v>
      </c>
      <c r="J7" s="405" t="s">
        <v>102</v>
      </c>
      <c r="K7" s="397" t="s">
        <v>4</v>
      </c>
      <c r="L7" s="399"/>
      <c r="M7" s="437" t="s">
        <v>218</v>
      </c>
      <c r="N7" s="438"/>
      <c r="O7" s="417" t="s">
        <v>52</v>
      </c>
      <c r="P7" s="414" t="s">
        <v>34</v>
      </c>
      <c r="Q7" s="414" t="s">
        <v>35</v>
      </c>
      <c r="R7" s="414" t="s">
        <v>53</v>
      </c>
      <c r="S7" s="414"/>
      <c r="T7" s="414" t="s">
        <v>51</v>
      </c>
      <c r="U7" s="414"/>
      <c r="V7" s="414" t="s">
        <v>54</v>
      </c>
      <c r="W7" s="410" t="s">
        <v>55</v>
      </c>
      <c r="AI7" s="202" t="s">
        <v>107</v>
      </c>
      <c r="AJ7" s="227">
        <f>IF(初期条件設定表!C26="当月",' 入力用 従事者別直接人件費集計表（後期）'!A20,' 入力用 従事者別直接人件費集計表（後期）'!A21)</f>
        <v>2026</v>
      </c>
    </row>
    <row r="8" spans="1:42" s="202" customFormat="1" ht="24" customHeight="1" thickBot="1">
      <c r="A8" s="440"/>
      <c r="B8" s="442"/>
      <c r="C8" s="442"/>
      <c r="D8" s="442"/>
      <c r="E8" s="400"/>
      <c r="F8" s="401"/>
      <c r="G8" s="401"/>
      <c r="H8" s="402"/>
      <c r="I8" s="406"/>
      <c r="J8" s="406"/>
      <c r="K8" s="403"/>
      <c r="L8" s="404"/>
      <c r="M8" s="228" t="s">
        <v>114</v>
      </c>
      <c r="N8" s="229" t="s">
        <v>139</v>
      </c>
      <c r="O8" s="417"/>
      <c r="P8" s="414"/>
      <c r="Q8" s="414"/>
      <c r="R8" s="414"/>
      <c r="S8" s="414"/>
      <c r="T8" s="414"/>
      <c r="U8" s="414"/>
      <c r="V8" s="414"/>
      <c r="W8" s="410"/>
      <c r="AI8" s="202" t="s">
        <v>106</v>
      </c>
      <c r="AJ8" s="227">
        <f>IF(初期条件設定表!C26="当月",' 入力用 従事者別直接人件費集計表（後期）'!D20,' 入力用 従事者別直接人件費集計表（後期）'!D21)</f>
        <v>2</v>
      </c>
    </row>
    <row r="9" spans="1:42" ht="46.15" customHeight="1">
      <c r="A9" s="230">
        <f>Y9</f>
        <v>46055</v>
      </c>
      <c r="B9" s="84" t="s">
        <v>32</v>
      </c>
      <c r="C9" s="232" t="s">
        <v>3</v>
      </c>
      <c r="D9" s="87" t="s">
        <v>32</v>
      </c>
      <c r="E9" s="73" t="str">
        <f>IFERROR(HOUR(Q9),"")</f>
        <v/>
      </c>
      <c r="F9" s="74" t="s">
        <v>30</v>
      </c>
      <c r="G9" s="75" t="str">
        <f>IFERROR(MINUTE(Q9),"")</f>
        <v/>
      </c>
      <c r="H9" s="120" t="s">
        <v>31</v>
      </c>
      <c r="I9" s="124" t="str">
        <f>T9</f>
        <v/>
      </c>
      <c r="J9" s="125"/>
      <c r="K9" s="76" t="str">
        <f>IFERROR((E9+G9/60)*$B$5,"")</f>
        <v/>
      </c>
      <c r="L9" s="141" t="s">
        <v>0</v>
      </c>
      <c r="M9" s="142"/>
      <c r="N9" s="143"/>
      <c r="O9" s="60" t="str">
        <f t="shared" ref="O9:O35" si="0">IF(OR(DBCS(B9)="：",B9="",DBCS(D9)="：",D9=""),"",$D9-$B9)</f>
        <v/>
      </c>
      <c r="P9" s="60" t="str">
        <f t="shared" ref="P9:P35" si="1">IFERROR(IF(J9="",D9-B9-W9,D9-B9-J9-W9),"")</f>
        <v/>
      </c>
      <c r="Q9" s="61" t="str">
        <f t="shared" ref="Q9:Q35" si="2">IFERROR(MIN(IF(P9&gt;0,FLOOR(P9,"0:30"),""),$AJ$6),"")</f>
        <v/>
      </c>
      <c r="R9" s="62" t="str">
        <f t="shared" ref="R9:R35" si="3">IF(OR(DBCS($B9)="：",$B9="",DBCS($D9)="：",$D9=""),"",MAX(MIN($D9,AF$1)-MAX($B9,TIME(0,0,0)),0))</f>
        <v/>
      </c>
      <c r="S9" s="62" t="str">
        <f t="shared" ref="S9:S35" si="4">IF(OR(DBCS($B9)="：",$B9="",DBCS($D9)="：",$D9=""),"",MAX(MIN($D9,AG$2)-MAX($B9,$AF$2),0))</f>
        <v/>
      </c>
      <c r="T9" s="62" t="str">
        <f t="shared" ref="T9:T35" si="5">IF(OR(DBCS($B9)="：",$B9="",DBCS($D9)="：",$D9=""),"",MAX(MIN($D9,$AG$3)-MAX($B9,$AF$3),0))</f>
        <v/>
      </c>
      <c r="U9" s="62" t="str">
        <f t="shared" ref="U9:U35" si="6">IF(OR(DBCS($B9)="：",$B9="",DBCS($D9)="：",$D9=""),"",MAX(MIN($D9,$AG$4)-MAX($B9,$AF$4),0))</f>
        <v/>
      </c>
      <c r="V9" s="62" t="str">
        <f t="shared" ref="V9:V35" si="7">IF(OR(DBCS($B9)="：",$B9="",DBCS($D9)="：",$D9=""),"",MAX(MIN($D9,TIME(23,59,59))-MAX($B9,$AG$1),0))</f>
        <v/>
      </c>
      <c r="W9" s="62" t="str">
        <f>IF(OR(DBCS($B9)="：",$B9="",DBCS($D9)="：",$D9=""),"",SUM(R9:V9))</f>
        <v/>
      </c>
      <c r="Y9" s="230">
        <f>IF($AJ$3="","",IF(FIND(TEXT($AJ$3,"aaa"),$AN$5)&gt;$AN$4,$AJ$3,IF(FIND(TEXT($AJ$3+1,"aaa"),$AN$5)&gt;$AN$4,$AJ$3+1,IF(FIND(TEXT($AJ$3+2,"aaa"),$AN$5)&gt;$AN$4,$AJ$3+2,IF(FIND(TEXT($AJ$3+3,"aaa"),$AN$5)&gt;$AN$4,$AJ$3+3,"")))))</f>
        <v>46055</v>
      </c>
      <c r="AA9" s="63"/>
    </row>
    <row r="10" spans="1:42" ht="46.15" customHeight="1">
      <c r="A10" s="230">
        <f t="shared" ref="A10:A35" si="8">Y10</f>
        <v>46056</v>
      </c>
      <c r="B10" s="84" t="s">
        <v>32</v>
      </c>
      <c r="C10" s="232" t="s">
        <v>3</v>
      </c>
      <c r="D10" s="87" t="s">
        <v>32</v>
      </c>
      <c r="E10" s="73" t="str">
        <f>IFERROR(HOUR(Q10),"")</f>
        <v/>
      </c>
      <c r="F10" s="74" t="s">
        <v>30</v>
      </c>
      <c r="G10" s="75" t="str">
        <f>IFERROR(MINUTE(Q10),"")</f>
        <v/>
      </c>
      <c r="H10" s="120" t="s">
        <v>31</v>
      </c>
      <c r="I10" s="122" t="str">
        <f t="shared" ref="I10:I35" si="9">T10</f>
        <v/>
      </c>
      <c r="J10" s="125"/>
      <c r="K10" s="76" t="str">
        <f t="shared" ref="K10:K35" si="10">IFERROR((E10+G10/60)*$B$5,"")</f>
        <v/>
      </c>
      <c r="L10" s="141" t="s">
        <v>0</v>
      </c>
      <c r="M10" s="144"/>
      <c r="N10" s="145"/>
      <c r="O10" s="60" t="str">
        <f t="shared" si="0"/>
        <v/>
      </c>
      <c r="P10" s="60" t="str">
        <f t="shared" si="1"/>
        <v/>
      </c>
      <c r="Q10" s="61" t="str">
        <f t="shared" si="2"/>
        <v/>
      </c>
      <c r="R10" s="62" t="str">
        <f t="shared" si="3"/>
        <v/>
      </c>
      <c r="S10" s="62" t="str">
        <f t="shared" si="4"/>
        <v/>
      </c>
      <c r="T10" s="62" t="str">
        <f t="shared" si="5"/>
        <v/>
      </c>
      <c r="U10" s="62" t="str">
        <f t="shared" si="6"/>
        <v/>
      </c>
      <c r="V10" s="62" t="str">
        <f t="shared" si="7"/>
        <v/>
      </c>
      <c r="W10" s="62" t="str">
        <f t="shared" ref="W10:W33" si="11">IF(OR(DBCS($B10)="：",$B10="",DBCS($D10)="：",$D10=""),"",SUM(R10:V10))</f>
        <v/>
      </c>
      <c r="Y10" s="230">
        <f t="shared" ref="Y10:Y35" si="12">IF($A9="","",IF(AND($A9+1&lt;=$AJ$4,FIND(TEXT($A9+1,"aaa"),$AN$5)&gt;$AN$4),$A9+1,IF(AND($A9+2&lt;=$AJ$4,FIND(TEXT($A9+2,"aaa"),$AN$5)&gt;$AN$4),$A9+2,IF(AND($A9+3&lt;=$AJ$4,FIND(TEXT($A9+3,"aaa"),$AN$5)&gt;$AN$4),$A9+3,IF(AND($A9+4&lt;=$AJ$4,FIND(TEXT($A9+4,"aaa"),$AN$5)&gt;$AN$4),$A9+4,"")))))</f>
        <v>46056</v>
      </c>
      <c r="AA10" s="63"/>
      <c r="AE10" s="236" t="s">
        <v>115</v>
      </c>
      <c r="AF10" s="236" t="s">
        <v>155</v>
      </c>
    </row>
    <row r="11" spans="1:42" ht="46.15" customHeight="1">
      <c r="A11" s="230">
        <f t="shared" si="8"/>
        <v>46057</v>
      </c>
      <c r="B11" s="84" t="s">
        <v>32</v>
      </c>
      <c r="C11" s="232" t="s">
        <v>3</v>
      </c>
      <c r="D11" s="87" t="s">
        <v>32</v>
      </c>
      <c r="E11" s="73" t="str">
        <f>IFERROR(HOUR(Q11),"")</f>
        <v/>
      </c>
      <c r="F11" s="74" t="s">
        <v>30</v>
      </c>
      <c r="G11" s="75" t="str">
        <f>IFERROR(MINUTE(Q11),"")</f>
        <v/>
      </c>
      <c r="H11" s="120" t="s">
        <v>31</v>
      </c>
      <c r="I11" s="122" t="str">
        <f t="shared" si="9"/>
        <v/>
      </c>
      <c r="J11" s="125"/>
      <c r="K11" s="76" t="str">
        <f t="shared" si="10"/>
        <v/>
      </c>
      <c r="L11" s="141" t="s">
        <v>0</v>
      </c>
      <c r="M11" s="144"/>
      <c r="N11" s="145"/>
      <c r="O11" s="60" t="str">
        <f t="shared" si="0"/>
        <v/>
      </c>
      <c r="P11" s="60" t="str">
        <f t="shared" si="1"/>
        <v/>
      </c>
      <c r="Q11" s="61" t="str">
        <f t="shared" si="2"/>
        <v/>
      </c>
      <c r="R11" s="62" t="str">
        <f t="shared" si="3"/>
        <v/>
      </c>
      <c r="S11" s="62" t="str">
        <f t="shared" si="4"/>
        <v/>
      </c>
      <c r="T11" s="62" t="str">
        <f t="shared" si="5"/>
        <v/>
      </c>
      <c r="U11" s="62" t="str">
        <f t="shared" si="6"/>
        <v/>
      </c>
      <c r="V11" s="62" t="str">
        <f t="shared" si="7"/>
        <v/>
      </c>
      <c r="W11" s="62" t="str">
        <f t="shared" si="11"/>
        <v/>
      </c>
      <c r="Y11" s="230">
        <f t="shared" si="12"/>
        <v>46057</v>
      </c>
      <c r="AA11" s="63"/>
      <c r="AE11" s="237" t="str">
        <f>初期条件設定表!U5</f>
        <v>　</v>
      </c>
      <c r="AF11" s="238" t="str">
        <f>初期条件設定表!V5</f>
        <v>　</v>
      </c>
    </row>
    <row r="12" spans="1:42" ht="46.15" customHeight="1">
      <c r="A12" s="230">
        <f t="shared" si="8"/>
        <v>46058</v>
      </c>
      <c r="B12" s="84" t="s">
        <v>32</v>
      </c>
      <c r="C12" s="232" t="s">
        <v>3</v>
      </c>
      <c r="D12" s="87" t="s">
        <v>32</v>
      </c>
      <c r="E12" s="73" t="str">
        <f>IFERROR(HOUR(Q12),"")</f>
        <v/>
      </c>
      <c r="F12" s="74" t="s">
        <v>30</v>
      </c>
      <c r="G12" s="75" t="str">
        <f>IFERROR(MINUTE(Q12),"")</f>
        <v/>
      </c>
      <c r="H12" s="120" t="s">
        <v>31</v>
      </c>
      <c r="I12" s="122" t="str">
        <f t="shared" si="9"/>
        <v/>
      </c>
      <c r="J12" s="125"/>
      <c r="K12" s="76" t="str">
        <f t="shared" si="10"/>
        <v/>
      </c>
      <c r="L12" s="141" t="s">
        <v>0</v>
      </c>
      <c r="M12" s="144" t="s">
        <v>176</v>
      </c>
      <c r="N12" s="145"/>
      <c r="O12" s="60" t="str">
        <f t="shared" si="0"/>
        <v/>
      </c>
      <c r="P12" s="60" t="str">
        <f t="shared" si="1"/>
        <v/>
      </c>
      <c r="Q12" s="61" t="str">
        <f t="shared" si="2"/>
        <v/>
      </c>
      <c r="R12" s="62" t="str">
        <f t="shared" si="3"/>
        <v/>
      </c>
      <c r="S12" s="62" t="str">
        <f t="shared" si="4"/>
        <v/>
      </c>
      <c r="T12" s="62" t="str">
        <f t="shared" si="5"/>
        <v/>
      </c>
      <c r="U12" s="62" t="str">
        <f t="shared" si="6"/>
        <v/>
      </c>
      <c r="V12" s="62" t="str">
        <f t="shared" si="7"/>
        <v/>
      </c>
      <c r="W12" s="62" t="str">
        <f t="shared" si="11"/>
        <v/>
      </c>
      <c r="Y12" s="230">
        <f t="shared" si="12"/>
        <v>46058</v>
      </c>
      <c r="AA12" s="63"/>
      <c r="AE12" s="237" t="str">
        <f>初期条件設定表!U6</f>
        <v>設計（除ソフトウェア）</v>
      </c>
      <c r="AF12" s="239" t="str">
        <f>初期条件設定表!V6</f>
        <v>A</v>
      </c>
    </row>
    <row r="13" spans="1:42" ht="46.15" customHeight="1">
      <c r="A13" s="230">
        <f t="shared" si="8"/>
        <v>46059</v>
      </c>
      <c r="B13" s="84" t="s">
        <v>32</v>
      </c>
      <c r="C13" s="232" t="s">
        <v>3</v>
      </c>
      <c r="D13" s="87" t="s">
        <v>32</v>
      </c>
      <c r="E13" s="73" t="str">
        <f>IFERROR(HOUR(Q13),"")</f>
        <v/>
      </c>
      <c r="F13" s="74" t="s">
        <v>30</v>
      </c>
      <c r="G13" s="75" t="str">
        <f>IFERROR(MINUTE(Q13),"")</f>
        <v/>
      </c>
      <c r="H13" s="120" t="s">
        <v>31</v>
      </c>
      <c r="I13" s="122" t="str">
        <f t="shared" si="9"/>
        <v/>
      </c>
      <c r="J13" s="125"/>
      <c r="K13" s="76" t="str">
        <f t="shared" si="10"/>
        <v/>
      </c>
      <c r="L13" s="141" t="s">
        <v>0</v>
      </c>
      <c r="M13" s="144"/>
      <c r="N13" s="145"/>
      <c r="O13" s="60" t="str">
        <f t="shared" si="0"/>
        <v/>
      </c>
      <c r="P13" s="60" t="str">
        <f t="shared" si="1"/>
        <v/>
      </c>
      <c r="Q13" s="61" t="str">
        <f t="shared" si="2"/>
        <v/>
      </c>
      <c r="R13" s="62" t="str">
        <f t="shared" si="3"/>
        <v/>
      </c>
      <c r="S13" s="62" t="str">
        <f t="shared" si="4"/>
        <v/>
      </c>
      <c r="T13" s="62" t="str">
        <f t="shared" si="5"/>
        <v/>
      </c>
      <c r="U13" s="62" t="str">
        <f t="shared" si="6"/>
        <v/>
      </c>
      <c r="V13" s="62" t="str">
        <f t="shared" si="7"/>
        <v/>
      </c>
      <c r="W13" s="62" t="str">
        <f t="shared" si="11"/>
        <v/>
      </c>
      <c r="X13" s="62" t="str">
        <f t="shared" ref="X13:X35" si="13">IF(OR(DBCS($B13)="：",$B13="",DBCS($D13)="：",$D13=""),"",MAX(MIN($D13,$AG$3)-MAX($B13,$AF$3),0))</f>
        <v/>
      </c>
      <c r="Y13" s="230">
        <f t="shared" si="12"/>
        <v>46059</v>
      </c>
      <c r="Z13" s="62" t="str">
        <f t="shared" ref="Z13:Z33" si="14">IF(OR(DBCS($B13)="：",$B13="",DBCS($D13)="：",$D13=""),"",MAX(MIN($D13,TIME(23,59,59))-MAX($B13,$AG$1),0))</f>
        <v/>
      </c>
      <c r="AA13" s="63"/>
      <c r="AE13" s="237" t="str">
        <f>初期条件設定表!U7</f>
        <v>要件定義</v>
      </c>
      <c r="AF13" s="239" t="str">
        <f>初期条件設定表!V7</f>
        <v>B</v>
      </c>
    </row>
    <row r="14" spans="1:42" ht="46.15" customHeight="1">
      <c r="A14" s="230">
        <f t="shared" si="8"/>
        <v>46062</v>
      </c>
      <c r="B14" s="84" t="s">
        <v>32</v>
      </c>
      <c r="C14" s="232" t="s">
        <v>3</v>
      </c>
      <c r="D14" s="87" t="s">
        <v>32</v>
      </c>
      <c r="E14" s="73" t="str">
        <f t="shared" ref="E14:E35" si="15">IFERROR(HOUR(Q14),"")</f>
        <v/>
      </c>
      <c r="F14" s="74" t="s">
        <v>30</v>
      </c>
      <c r="G14" s="75" t="str">
        <f t="shared" ref="G14:G35" si="16">IFERROR(MINUTE(Q14),"")</f>
        <v/>
      </c>
      <c r="H14" s="120" t="s">
        <v>31</v>
      </c>
      <c r="I14" s="122" t="str">
        <f t="shared" si="9"/>
        <v/>
      </c>
      <c r="J14" s="125"/>
      <c r="K14" s="76" t="str">
        <f t="shared" si="10"/>
        <v/>
      </c>
      <c r="L14" s="141" t="s">
        <v>0</v>
      </c>
      <c r="M14" s="144"/>
      <c r="N14" s="145"/>
      <c r="O14" s="60" t="str">
        <f t="shared" si="0"/>
        <v/>
      </c>
      <c r="P14" s="60" t="str">
        <f t="shared" si="1"/>
        <v/>
      </c>
      <c r="Q14" s="61" t="str">
        <f t="shared" si="2"/>
        <v/>
      </c>
      <c r="R14" s="62" t="str">
        <f t="shared" si="3"/>
        <v/>
      </c>
      <c r="S14" s="62" t="str">
        <f t="shared" si="4"/>
        <v/>
      </c>
      <c r="T14" s="62" t="str">
        <f t="shared" si="5"/>
        <v/>
      </c>
      <c r="U14" s="62" t="str">
        <f t="shared" si="6"/>
        <v/>
      </c>
      <c r="V14" s="62" t="str">
        <f t="shared" si="7"/>
        <v/>
      </c>
      <c r="W14" s="62" t="str">
        <f t="shared" si="11"/>
        <v/>
      </c>
      <c r="X14" s="62" t="str">
        <f t="shared" si="13"/>
        <v/>
      </c>
      <c r="Y14" s="230">
        <f t="shared" si="12"/>
        <v>46062</v>
      </c>
      <c r="Z14" s="62" t="str">
        <f t="shared" si="14"/>
        <v/>
      </c>
      <c r="AA14" s="63"/>
      <c r="AE14" s="237" t="str">
        <f>初期条件設定表!U8</f>
        <v>システム要件定義</v>
      </c>
      <c r="AF14" s="239" t="str">
        <f>初期条件設定表!V8</f>
        <v>C</v>
      </c>
    </row>
    <row r="15" spans="1:42" ht="46.15" customHeight="1">
      <c r="A15" s="230">
        <f t="shared" si="8"/>
        <v>46063</v>
      </c>
      <c r="B15" s="84" t="s">
        <v>32</v>
      </c>
      <c r="C15" s="232" t="s">
        <v>3</v>
      </c>
      <c r="D15" s="87" t="s">
        <v>32</v>
      </c>
      <c r="E15" s="73" t="str">
        <f t="shared" si="15"/>
        <v/>
      </c>
      <c r="F15" s="74" t="s">
        <v>30</v>
      </c>
      <c r="G15" s="75" t="str">
        <f t="shared" si="16"/>
        <v/>
      </c>
      <c r="H15" s="120" t="s">
        <v>31</v>
      </c>
      <c r="I15" s="122" t="str">
        <f t="shared" si="9"/>
        <v/>
      </c>
      <c r="J15" s="125"/>
      <c r="K15" s="76" t="str">
        <f t="shared" si="10"/>
        <v/>
      </c>
      <c r="L15" s="141" t="s">
        <v>0</v>
      </c>
      <c r="M15" s="144"/>
      <c r="N15" s="145"/>
      <c r="O15" s="60" t="str">
        <f t="shared" si="0"/>
        <v/>
      </c>
      <c r="P15" s="60" t="str">
        <f t="shared" si="1"/>
        <v/>
      </c>
      <c r="Q15" s="61" t="str">
        <f t="shared" si="2"/>
        <v/>
      </c>
      <c r="R15" s="62" t="str">
        <f t="shared" si="3"/>
        <v/>
      </c>
      <c r="S15" s="62" t="str">
        <f t="shared" si="4"/>
        <v/>
      </c>
      <c r="T15" s="62" t="str">
        <f t="shared" si="5"/>
        <v/>
      </c>
      <c r="U15" s="62" t="str">
        <f t="shared" si="6"/>
        <v/>
      </c>
      <c r="V15" s="62" t="str">
        <f t="shared" si="7"/>
        <v/>
      </c>
      <c r="W15" s="62" t="str">
        <f t="shared" si="11"/>
        <v/>
      </c>
      <c r="X15" s="62" t="str">
        <f t="shared" si="13"/>
        <v/>
      </c>
      <c r="Y15" s="230">
        <f t="shared" si="12"/>
        <v>46063</v>
      </c>
      <c r="Z15" s="62" t="str">
        <f t="shared" si="14"/>
        <v/>
      </c>
      <c r="AA15" s="63"/>
      <c r="AE15" s="237" t="str">
        <f>初期条件設定表!U9</f>
        <v>システム方式設計</v>
      </c>
      <c r="AF15" s="239" t="str">
        <f>初期条件設定表!V9</f>
        <v>D</v>
      </c>
    </row>
    <row r="16" spans="1:42" ht="46.15" customHeight="1">
      <c r="A16" s="230">
        <f t="shared" si="8"/>
        <v>46064</v>
      </c>
      <c r="B16" s="84" t="s">
        <v>32</v>
      </c>
      <c r="C16" s="232" t="s">
        <v>3</v>
      </c>
      <c r="D16" s="87" t="s">
        <v>32</v>
      </c>
      <c r="E16" s="73" t="str">
        <f t="shared" si="15"/>
        <v/>
      </c>
      <c r="F16" s="74" t="s">
        <v>30</v>
      </c>
      <c r="G16" s="75" t="str">
        <f t="shared" si="16"/>
        <v/>
      </c>
      <c r="H16" s="120" t="s">
        <v>31</v>
      </c>
      <c r="I16" s="122" t="str">
        <f t="shared" si="9"/>
        <v/>
      </c>
      <c r="J16" s="341"/>
      <c r="K16" s="76" t="str">
        <f t="shared" si="10"/>
        <v/>
      </c>
      <c r="L16" s="141" t="s">
        <v>0</v>
      </c>
      <c r="M16" s="144"/>
      <c r="N16" s="145"/>
      <c r="O16" s="60" t="str">
        <f t="shared" si="0"/>
        <v/>
      </c>
      <c r="P16" s="60" t="str">
        <f t="shared" si="1"/>
        <v/>
      </c>
      <c r="Q16" s="61" t="str">
        <f t="shared" si="2"/>
        <v/>
      </c>
      <c r="R16" s="62" t="str">
        <f t="shared" si="3"/>
        <v/>
      </c>
      <c r="S16" s="62" t="str">
        <f t="shared" si="4"/>
        <v/>
      </c>
      <c r="T16" s="62" t="str">
        <f t="shared" si="5"/>
        <v/>
      </c>
      <c r="U16" s="62" t="str">
        <f t="shared" si="6"/>
        <v/>
      </c>
      <c r="V16" s="62" t="str">
        <f t="shared" si="7"/>
        <v/>
      </c>
      <c r="W16" s="62" t="str">
        <f t="shared" si="11"/>
        <v/>
      </c>
      <c r="X16" s="62" t="str">
        <f t="shared" si="13"/>
        <v/>
      </c>
      <c r="Y16" s="230">
        <f t="shared" si="12"/>
        <v>46064</v>
      </c>
      <c r="Z16" s="62" t="str">
        <f t="shared" si="14"/>
        <v/>
      </c>
      <c r="AA16" s="63"/>
      <c r="AE16" s="237" t="str">
        <f>初期条件設定表!U10</f>
        <v>ソフトウエア設計</v>
      </c>
      <c r="AF16" s="239" t="str">
        <f>初期条件設定表!V10</f>
        <v>E</v>
      </c>
    </row>
    <row r="17" spans="1:32" ht="46.15" customHeight="1">
      <c r="A17" s="230">
        <f t="shared" si="8"/>
        <v>46065</v>
      </c>
      <c r="B17" s="84" t="s">
        <v>32</v>
      </c>
      <c r="C17" s="232" t="s">
        <v>3</v>
      </c>
      <c r="D17" s="87" t="s">
        <v>32</v>
      </c>
      <c r="E17" s="73" t="str">
        <f t="shared" si="15"/>
        <v/>
      </c>
      <c r="F17" s="74" t="s">
        <v>30</v>
      </c>
      <c r="G17" s="75" t="str">
        <f t="shared" si="16"/>
        <v/>
      </c>
      <c r="H17" s="120" t="s">
        <v>31</v>
      </c>
      <c r="I17" s="122" t="str">
        <f t="shared" si="9"/>
        <v/>
      </c>
      <c r="J17" s="125"/>
      <c r="K17" s="76" t="str">
        <f t="shared" si="10"/>
        <v/>
      </c>
      <c r="L17" s="141" t="s">
        <v>0</v>
      </c>
      <c r="M17" s="144"/>
      <c r="N17" s="145"/>
      <c r="O17" s="60" t="str">
        <f t="shared" si="0"/>
        <v/>
      </c>
      <c r="P17" s="60" t="str">
        <f t="shared" si="1"/>
        <v/>
      </c>
      <c r="Q17" s="61" t="str">
        <f t="shared" si="2"/>
        <v/>
      </c>
      <c r="R17" s="62" t="str">
        <f t="shared" si="3"/>
        <v/>
      </c>
      <c r="S17" s="62" t="str">
        <f t="shared" si="4"/>
        <v/>
      </c>
      <c r="T17" s="62" t="str">
        <f t="shared" si="5"/>
        <v/>
      </c>
      <c r="U17" s="62" t="str">
        <f t="shared" si="6"/>
        <v/>
      </c>
      <c r="V17" s="62" t="str">
        <f t="shared" si="7"/>
        <v/>
      </c>
      <c r="W17" s="62" t="str">
        <f t="shared" si="11"/>
        <v/>
      </c>
      <c r="X17" s="62" t="str">
        <f t="shared" si="13"/>
        <v/>
      </c>
      <c r="Y17" s="230">
        <f t="shared" si="12"/>
        <v>46065</v>
      </c>
      <c r="Z17" s="62" t="str">
        <f t="shared" si="14"/>
        <v/>
      </c>
      <c r="AA17" s="63"/>
      <c r="AE17" s="237" t="str">
        <f>初期条件設定表!U11</f>
        <v>プログラミング</v>
      </c>
      <c r="AF17" s="239" t="str">
        <f>初期条件設定表!V11</f>
        <v>F</v>
      </c>
    </row>
    <row r="18" spans="1:32" ht="46.15" customHeight="1">
      <c r="A18" s="230">
        <f t="shared" si="8"/>
        <v>46066</v>
      </c>
      <c r="B18" s="84" t="s">
        <v>32</v>
      </c>
      <c r="C18" s="232" t="s">
        <v>3</v>
      </c>
      <c r="D18" s="87" t="s">
        <v>32</v>
      </c>
      <c r="E18" s="73" t="str">
        <f t="shared" si="15"/>
        <v/>
      </c>
      <c r="F18" s="74" t="s">
        <v>30</v>
      </c>
      <c r="G18" s="75" t="str">
        <f t="shared" si="16"/>
        <v/>
      </c>
      <c r="H18" s="120" t="s">
        <v>31</v>
      </c>
      <c r="I18" s="122" t="str">
        <f t="shared" si="9"/>
        <v/>
      </c>
      <c r="J18" s="125"/>
      <c r="K18" s="76" t="str">
        <f t="shared" si="10"/>
        <v/>
      </c>
      <c r="L18" s="141" t="s">
        <v>0</v>
      </c>
      <c r="M18" s="144"/>
      <c r="N18" s="145"/>
      <c r="O18" s="60" t="str">
        <f t="shared" si="0"/>
        <v/>
      </c>
      <c r="P18" s="60" t="str">
        <f t="shared" si="1"/>
        <v/>
      </c>
      <c r="Q18" s="61" t="str">
        <f t="shared" si="2"/>
        <v/>
      </c>
      <c r="R18" s="62" t="str">
        <f t="shared" si="3"/>
        <v/>
      </c>
      <c r="S18" s="62" t="str">
        <f t="shared" si="4"/>
        <v/>
      </c>
      <c r="T18" s="62" t="str">
        <f t="shared" si="5"/>
        <v/>
      </c>
      <c r="U18" s="62" t="str">
        <f t="shared" si="6"/>
        <v/>
      </c>
      <c r="V18" s="62" t="str">
        <f t="shared" si="7"/>
        <v/>
      </c>
      <c r="W18" s="62" t="str">
        <f t="shared" si="11"/>
        <v/>
      </c>
      <c r="X18" s="62" t="str">
        <f t="shared" si="13"/>
        <v/>
      </c>
      <c r="Y18" s="230">
        <f t="shared" si="12"/>
        <v>46066</v>
      </c>
      <c r="Z18" s="62" t="str">
        <f t="shared" si="14"/>
        <v/>
      </c>
      <c r="AA18" s="63"/>
      <c r="AE18" s="237" t="str">
        <f>初期条件設定表!U12</f>
        <v>ソフトウエアテスト</v>
      </c>
      <c r="AF18" s="239" t="str">
        <f>初期条件設定表!V12</f>
        <v>G</v>
      </c>
    </row>
    <row r="19" spans="1:32" ht="46.15" customHeight="1">
      <c r="A19" s="230">
        <f t="shared" si="8"/>
        <v>46069</v>
      </c>
      <c r="B19" s="84" t="s">
        <v>32</v>
      </c>
      <c r="C19" s="232" t="s">
        <v>3</v>
      </c>
      <c r="D19" s="87" t="s">
        <v>32</v>
      </c>
      <c r="E19" s="73" t="str">
        <f t="shared" si="15"/>
        <v/>
      </c>
      <c r="F19" s="74" t="s">
        <v>30</v>
      </c>
      <c r="G19" s="75" t="str">
        <f t="shared" si="16"/>
        <v/>
      </c>
      <c r="H19" s="120" t="s">
        <v>31</v>
      </c>
      <c r="I19" s="122" t="str">
        <f t="shared" si="9"/>
        <v/>
      </c>
      <c r="J19" s="125"/>
      <c r="K19" s="76" t="str">
        <f t="shared" si="10"/>
        <v/>
      </c>
      <c r="L19" s="141" t="s">
        <v>0</v>
      </c>
      <c r="M19" s="144"/>
      <c r="N19" s="145"/>
      <c r="O19" s="60" t="str">
        <f t="shared" si="0"/>
        <v/>
      </c>
      <c r="P19" s="60" t="str">
        <f t="shared" si="1"/>
        <v/>
      </c>
      <c r="Q19" s="61" t="str">
        <f t="shared" si="2"/>
        <v/>
      </c>
      <c r="R19" s="62" t="str">
        <f t="shared" si="3"/>
        <v/>
      </c>
      <c r="S19" s="62" t="str">
        <f t="shared" si="4"/>
        <v/>
      </c>
      <c r="T19" s="62" t="str">
        <f t="shared" si="5"/>
        <v/>
      </c>
      <c r="U19" s="62" t="str">
        <f t="shared" si="6"/>
        <v/>
      </c>
      <c r="V19" s="62" t="str">
        <f t="shared" si="7"/>
        <v/>
      </c>
      <c r="W19" s="62" t="str">
        <f t="shared" si="11"/>
        <v/>
      </c>
      <c r="X19" s="62" t="str">
        <f t="shared" si="13"/>
        <v/>
      </c>
      <c r="Y19" s="230">
        <f t="shared" si="12"/>
        <v>46069</v>
      </c>
      <c r="Z19" s="62" t="str">
        <f t="shared" si="14"/>
        <v/>
      </c>
      <c r="AA19" s="63"/>
      <c r="AE19" s="237" t="str">
        <f>初期条件設定表!U13</f>
        <v>システム結合</v>
      </c>
      <c r="AF19" s="239" t="str">
        <f>初期条件設定表!V13</f>
        <v>H</v>
      </c>
    </row>
    <row r="20" spans="1:32" ht="46.15" customHeight="1">
      <c r="A20" s="230">
        <f t="shared" si="8"/>
        <v>46070</v>
      </c>
      <c r="B20" s="84" t="s">
        <v>32</v>
      </c>
      <c r="C20" s="232" t="s">
        <v>3</v>
      </c>
      <c r="D20" s="87" t="s">
        <v>32</v>
      </c>
      <c r="E20" s="73" t="str">
        <f t="shared" si="15"/>
        <v/>
      </c>
      <c r="F20" s="74" t="s">
        <v>30</v>
      </c>
      <c r="G20" s="75" t="str">
        <f t="shared" si="16"/>
        <v/>
      </c>
      <c r="H20" s="120" t="s">
        <v>31</v>
      </c>
      <c r="I20" s="122" t="str">
        <f t="shared" si="9"/>
        <v/>
      </c>
      <c r="J20" s="125"/>
      <c r="K20" s="76" t="str">
        <f t="shared" si="10"/>
        <v/>
      </c>
      <c r="L20" s="141" t="s">
        <v>0</v>
      </c>
      <c r="M20" s="144"/>
      <c r="N20" s="145"/>
      <c r="O20" s="60" t="str">
        <f t="shared" si="0"/>
        <v/>
      </c>
      <c r="P20" s="60" t="str">
        <f t="shared" si="1"/>
        <v/>
      </c>
      <c r="Q20" s="61" t="str">
        <f t="shared" si="2"/>
        <v/>
      </c>
      <c r="R20" s="62" t="str">
        <f t="shared" si="3"/>
        <v/>
      </c>
      <c r="S20" s="62" t="str">
        <f t="shared" si="4"/>
        <v/>
      </c>
      <c r="T20" s="62" t="str">
        <f t="shared" si="5"/>
        <v/>
      </c>
      <c r="U20" s="62" t="str">
        <f t="shared" si="6"/>
        <v/>
      </c>
      <c r="V20" s="62" t="str">
        <f t="shared" si="7"/>
        <v/>
      </c>
      <c r="W20" s="62" t="str">
        <f t="shared" si="11"/>
        <v/>
      </c>
      <c r="X20" s="62" t="str">
        <f t="shared" si="13"/>
        <v/>
      </c>
      <c r="Y20" s="230">
        <f t="shared" si="12"/>
        <v>46070</v>
      </c>
      <c r="Z20" s="62" t="str">
        <f t="shared" si="14"/>
        <v/>
      </c>
      <c r="AA20" s="63"/>
      <c r="AE20" s="237" t="str">
        <f>初期条件設定表!U14</f>
        <v>システムテスト</v>
      </c>
      <c r="AF20" s="239" t="str">
        <f>初期条件設定表!V14</f>
        <v>I</v>
      </c>
    </row>
    <row r="21" spans="1:32" ht="46.15" customHeight="1">
      <c r="A21" s="230">
        <f t="shared" si="8"/>
        <v>46071</v>
      </c>
      <c r="B21" s="84" t="s">
        <v>32</v>
      </c>
      <c r="C21" s="232" t="s">
        <v>3</v>
      </c>
      <c r="D21" s="87" t="s">
        <v>32</v>
      </c>
      <c r="E21" s="73" t="str">
        <f t="shared" si="15"/>
        <v/>
      </c>
      <c r="F21" s="74" t="s">
        <v>30</v>
      </c>
      <c r="G21" s="75" t="str">
        <f t="shared" si="16"/>
        <v/>
      </c>
      <c r="H21" s="120" t="s">
        <v>31</v>
      </c>
      <c r="I21" s="122" t="str">
        <f t="shared" si="9"/>
        <v/>
      </c>
      <c r="J21" s="125"/>
      <c r="K21" s="76" t="str">
        <f t="shared" si="10"/>
        <v/>
      </c>
      <c r="L21" s="141" t="s">
        <v>0</v>
      </c>
      <c r="M21" s="144"/>
      <c r="N21" s="145"/>
      <c r="O21" s="60" t="str">
        <f t="shared" si="0"/>
        <v/>
      </c>
      <c r="P21" s="60" t="str">
        <f t="shared" si="1"/>
        <v/>
      </c>
      <c r="Q21" s="61" t="str">
        <f t="shared" si="2"/>
        <v/>
      </c>
      <c r="R21" s="62" t="str">
        <f t="shared" si="3"/>
        <v/>
      </c>
      <c r="S21" s="62" t="str">
        <f t="shared" si="4"/>
        <v/>
      </c>
      <c r="T21" s="62" t="str">
        <f t="shared" si="5"/>
        <v/>
      </c>
      <c r="U21" s="62" t="str">
        <f t="shared" si="6"/>
        <v/>
      </c>
      <c r="V21" s="62" t="str">
        <f t="shared" si="7"/>
        <v/>
      </c>
      <c r="W21" s="62" t="str">
        <f t="shared" si="11"/>
        <v/>
      </c>
      <c r="X21" s="62" t="str">
        <f t="shared" si="13"/>
        <v/>
      </c>
      <c r="Y21" s="230">
        <f t="shared" si="12"/>
        <v>46071</v>
      </c>
      <c r="Z21" s="62" t="str">
        <f t="shared" si="14"/>
        <v/>
      </c>
      <c r="AA21" s="63"/>
      <c r="AE21" s="237" t="str">
        <f>初期条件設定表!U15</f>
        <v>運用テスト</v>
      </c>
      <c r="AF21" s="239" t="str">
        <f>初期条件設定表!V15</f>
        <v>J</v>
      </c>
    </row>
    <row r="22" spans="1:32" ht="46.15" customHeight="1">
      <c r="A22" s="230">
        <f t="shared" si="8"/>
        <v>46072</v>
      </c>
      <c r="B22" s="84" t="s">
        <v>32</v>
      </c>
      <c r="C22" s="232" t="s">
        <v>3</v>
      </c>
      <c r="D22" s="87" t="s">
        <v>32</v>
      </c>
      <c r="E22" s="73" t="str">
        <f t="shared" si="15"/>
        <v/>
      </c>
      <c r="F22" s="74" t="s">
        <v>30</v>
      </c>
      <c r="G22" s="75" t="str">
        <f t="shared" si="16"/>
        <v/>
      </c>
      <c r="H22" s="120" t="s">
        <v>31</v>
      </c>
      <c r="I22" s="122" t="str">
        <f t="shared" si="9"/>
        <v/>
      </c>
      <c r="J22" s="125"/>
      <c r="K22" s="76" t="str">
        <f t="shared" si="10"/>
        <v/>
      </c>
      <c r="L22" s="141" t="s">
        <v>0</v>
      </c>
      <c r="M22" s="144"/>
      <c r="N22" s="145"/>
      <c r="O22" s="60" t="str">
        <f t="shared" si="0"/>
        <v/>
      </c>
      <c r="P22" s="60" t="str">
        <f t="shared" si="1"/>
        <v/>
      </c>
      <c r="Q22" s="61" t="str">
        <f t="shared" si="2"/>
        <v/>
      </c>
      <c r="R22" s="62" t="str">
        <f t="shared" si="3"/>
        <v/>
      </c>
      <c r="S22" s="62" t="str">
        <f t="shared" si="4"/>
        <v/>
      </c>
      <c r="T22" s="62" t="str">
        <f t="shared" si="5"/>
        <v/>
      </c>
      <c r="U22" s="62" t="str">
        <f t="shared" si="6"/>
        <v/>
      </c>
      <c r="V22" s="62" t="str">
        <f t="shared" si="7"/>
        <v/>
      </c>
      <c r="W22" s="62" t="str">
        <f t="shared" si="11"/>
        <v/>
      </c>
      <c r="X22" s="62" t="str">
        <f t="shared" si="13"/>
        <v/>
      </c>
      <c r="Y22" s="230">
        <f t="shared" si="12"/>
        <v>46072</v>
      </c>
      <c r="Z22" s="62" t="str">
        <f t="shared" si="14"/>
        <v/>
      </c>
      <c r="AA22" s="63"/>
      <c r="AE22" s="237" t="str">
        <f>初期条件設定表!U16</f>
        <v xml:space="preserve"> </v>
      </c>
      <c r="AF22" s="239" t="str">
        <f>初期条件設定表!V16</f>
        <v>K</v>
      </c>
    </row>
    <row r="23" spans="1:32" ht="46.15" customHeight="1">
      <c r="A23" s="230">
        <f t="shared" si="8"/>
        <v>46073</v>
      </c>
      <c r="B23" s="84" t="s">
        <v>32</v>
      </c>
      <c r="C23" s="232" t="s">
        <v>3</v>
      </c>
      <c r="D23" s="87" t="s">
        <v>32</v>
      </c>
      <c r="E23" s="73" t="str">
        <f t="shared" si="15"/>
        <v/>
      </c>
      <c r="F23" s="74" t="s">
        <v>30</v>
      </c>
      <c r="G23" s="75" t="str">
        <f t="shared" si="16"/>
        <v/>
      </c>
      <c r="H23" s="120" t="s">
        <v>31</v>
      </c>
      <c r="I23" s="122" t="str">
        <f t="shared" si="9"/>
        <v/>
      </c>
      <c r="J23" s="125"/>
      <c r="K23" s="76" t="str">
        <f t="shared" si="10"/>
        <v/>
      </c>
      <c r="L23" s="141" t="s">
        <v>0</v>
      </c>
      <c r="M23" s="144"/>
      <c r="N23" s="145"/>
      <c r="O23" s="60" t="str">
        <f t="shared" si="0"/>
        <v/>
      </c>
      <c r="P23" s="60" t="str">
        <f t="shared" si="1"/>
        <v/>
      </c>
      <c r="Q23" s="61" t="str">
        <f t="shared" si="2"/>
        <v/>
      </c>
      <c r="R23" s="62" t="str">
        <f t="shared" si="3"/>
        <v/>
      </c>
      <c r="S23" s="62" t="str">
        <f t="shared" si="4"/>
        <v/>
      </c>
      <c r="T23" s="62" t="str">
        <f t="shared" si="5"/>
        <v/>
      </c>
      <c r="U23" s="62" t="str">
        <f t="shared" si="6"/>
        <v/>
      </c>
      <c r="V23" s="62" t="str">
        <f t="shared" si="7"/>
        <v/>
      </c>
      <c r="W23" s="62" t="str">
        <f t="shared" si="11"/>
        <v/>
      </c>
      <c r="X23" s="62" t="str">
        <f t="shared" si="13"/>
        <v/>
      </c>
      <c r="Y23" s="230">
        <f t="shared" si="12"/>
        <v>46073</v>
      </c>
      <c r="Z23" s="62" t="str">
        <f t="shared" si="14"/>
        <v/>
      </c>
      <c r="AA23" s="63"/>
      <c r="AE23" s="237" t="str">
        <f>初期条件設定表!U17</f>
        <v xml:space="preserve"> </v>
      </c>
      <c r="AF23" s="239" t="str">
        <f>初期条件設定表!V17</f>
        <v>L</v>
      </c>
    </row>
    <row r="24" spans="1:32" ht="46.15" customHeight="1">
      <c r="A24" s="230">
        <f t="shared" si="8"/>
        <v>46076</v>
      </c>
      <c r="B24" s="84" t="s">
        <v>32</v>
      </c>
      <c r="C24" s="232" t="s">
        <v>3</v>
      </c>
      <c r="D24" s="87" t="s">
        <v>32</v>
      </c>
      <c r="E24" s="73" t="str">
        <f t="shared" si="15"/>
        <v/>
      </c>
      <c r="F24" s="74" t="s">
        <v>30</v>
      </c>
      <c r="G24" s="75" t="str">
        <f t="shared" si="16"/>
        <v/>
      </c>
      <c r="H24" s="120" t="s">
        <v>31</v>
      </c>
      <c r="I24" s="122" t="str">
        <f t="shared" si="9"/>
        <v/>
      </c>
      <c r="J24" s="125"/>
      <c r="K24" s="76" t="str">
        <f t="shared" si="10"/>
        <v/>
      </c>
      <c r="L24" s="141" t="s">
        <v>0</v>
      </c>
      <c r="M24" s="144"/>
      <c r="N24" s="145"/>
      <c r="O24" s="60" t="str">
        <f t="shared" si="0"/>
        <v/>
      </c>
      <c r="P24" s="60" t="str">
        <f t="shared" si="1"/>
        <v/>
      </c>
      <c r="Q24" s="61" t="str">
        <f t="shared" si="2"/>
        <v/>
      </c>
      <c r="R24" s="62" t="str">
        <f t="shared" si="3"/>
        <v/>
      </c>
      <c r="S24" s="62" t="str">
        <f t="shared" si="4"/>
        <v/>
      </c>
      <c r="T24" s="62" t="str">
        <f t="shared" si="5"/>
        <v/>
      </c>
      <c r="U24" s="62" t="str">
        <f t="shared" si="6"/>
        <v/>
      </c>
      <c r="V24" s="62" t="str">
        <f t="shared" si="7"/>
        <v/>
      </c>
      <c r="W24" s="62" t="str">
        <f t="shared" si="11"/>
        <v/>
      </c>
      <c r="X24" s="62" t="str">
        <f t="shared" si="13"/>
        <v/>
      </c>
      <c r="Y24" s="230">
        <f t="shared" si="12"/>
        <v>46076</v>
      </c>
      <c r="Z24" s="62" t="str">
        <f t="shared" si="14"/>
        <v/>
      </c>
      <c r="AA24" s="63"/>
      <c r="AE24" s="237" t="str">
        <f>初期条件設定表!U18</f>
        <v xml:space="preserve"> </v>
      </c>
      <c r="AF24" s="239" t="str">
        <f>初期条件設定表!V18</f>
        <v>M</v>
      </c>
    </row>
    <row r="25" spans="1:32" ht="46.15" customHeight="1">
      <c r="A25" s="230">
        <f t="shared" si="8"/>
        <v>46077</v>
      </c>
      <c r="B25" s="84" t="s">
        <v>32</v>
      </c>
      <c r="C25" s="232" t="s">
        <v>3</v>
      </c>
      <c r="D25" s="87" t="s">
        <v>32</v>
      </c>
      <c r="E25" s="73" t="str">
        <f t="shared" si="15"/>
        <v/>
      </c>
      <c r="F25" s="74" t="s">
        <v>30</v>
      </c>
      <c r="G25" s="75" t="str">
        <f t="shared" si="16"/>
        <v/>
      </c>
      <c r="H25" s="120" t="s">
        <v>31</v>
      </c>
      <c r="I25" s="122" t="str">
        <f t="shared" si="9"/>
        <v/>
      </c>
      <c r="J25" s="125"/>
      <c r="K25" s="76" t="str">
        <f t="shared" si="10"/>
        <v/>
      </c>
      <c r="L25" s="141" t="s">
        <v>0</v>
      </c>
      <c r="M25" s="144"/>
      <c r="N25" s="145"/>
      <c r="O25" s="60" t="str">
        <f t="shared" si="0"/>
        <v/>
      </c>
      <c r="P25" s="60" t="str">
        <f t="shared" si="1"/>
        <v/>
      </c>
      <c r="Q25" s="61" t="str">
        <f t="shared" si="2"/>
        <v/>
      </c>
      <c r="R25" s="62" t="str">
        <f t="shared" si="3"/>
        <v/>
      </c>
      <c r="S25" s="62" t="str">
        <f t="shared" si="4"/>
        <v/>
      </c>
      <c r="T25" s="62" t="str">
        <f t="shared" si="5"/>
        <v/>
      </c>
      <c r="U25" s="62" t="str">
        <f t="shared" si="6"/>
        <v/>
      </c>
      <c r="V25" s="62" t="str">
        <f t="shared" si="7"/>
        <v/>
      </c>
      <c r="W25" s="62" t="str">
        <f t="shared" si="11"/>
        <v/>
      </c>
      <c r="X25" s="62" t="str">
        <f t="shared" si="13"/>
        <v/>
      </c>
      <c r="Y25" s="230">
        <f t="shared" si="12"/>
        <v>46077</v>
      </c>
      <c r="Z25" s="62" t="str">
        <f t="shared" si="14"/>
        <v/>
      </c>
      <c r="AA25" s="63"/>
      <c r="AE25" s="237" t="str">
        <f>初期条件設定表!U19</f>
        <v xml:space="preserve"> </v>
      </c>
      <c r="AF25" s="239" t="str">
        <f>初期条件設定表!V19</f>
        <v>N</v>
      </c>
    </row>
    <row r="26" spans="1:32" ht="46.15" customHeight="1">
      <c r="A26" s="230">
        <f t="shared" si="8"/>
        <v>46078</v>
      </c>
      <c r="B26" s="84" t="s">
        <v>32</v>
      </c>
      <c r="C26" s="232" t="s">
        <v>3</v>
      </c>
      <c r="D26" s="87" t="s">
        <v>32</v>
      </c>
      <c r="E26" s="73" t="str">
        <f t="shared" si="15"/>
        <v/>
      </c>
      <c r="F26" s="74" t="s">
        <v>30</v>
      </c>
      <c r="G26" s="75" t="str">
        <f t="shared" si="16"/>
        <v/>
      </c>
      <c r="H26" s="120" t="s">
        <v>31</v>
      </c>
      <c r="I26" s="122" t="str">
        <f t="shared" si="9"/>
        <v/>
      </c>
      <c r="J26" s="125"/>
      <c r="K26" s="76" t="str">
        <f t="shared" si="10"/>
        <v/>
      </c>
      <c r="L26" s="141" t="s">
        <v>0</v>
      </c>
      <c r="M26" s="144"/>
      <c r="N26" s="145"/>
      <c r="O26" s="60" t="str">
        <f t="shared" si="0"/>
        <v/>
      </c>
      <c r="P26" s="60" t="str">
        <f t="shared" si="1"/>
        <v/>
      </c>
      <c r="Q26" s="61" t="str">
        <f t="shared" si="2"/>
        <v/>
      </c>
      <c r="R26" s="62" t="str">
        <f t="shared" si="3"/>
        <v/>
      </c>
      <c r="S26" s="62" t="str">
        <f t="shared" si="4"/>
        <v/>
      </c>
      <c r="T26" s="62" t="str">
        <f t="shared" si="5"/>
        <v/>
      </c>
      <c r="U26" s="62" t="str">
        <f t="shared" si="6"/>
        <v/>
      </c>
      <c r="V26" s="62" t="str">
        <f t="shared" si="7"/>
        <v/>
      </c>
      <c r="W26" s="62" t="str">
        <f t="shared" si="11"/>
        <v/>
      </c>
      <c r="X26" s="62" t="str">
        <f t="shared" si="13"/>
        <v/>
      </c>
      <c r="Y26" s="230">
        <f t="shared" si="12"/>
        <v>46078</v>
      </c>
      <c r="Z26" s="62" t="str">
        <f t="shared" si="14"/>
        <v/>
      </c>
      <c r="AA26" s="63"/>
      <c r="AE26" s="237" t="str">
        <f>初期条件設定表!U20</f>
        <v xml:space="preserve"> </v>
      </c>
      <c r="AF26" s="239" t="str">
        <f>初期条件設定表!V20</f>
        <v>O</v>
      </c>
    </row>
    <row r="27" spans="1:32" ht="46.15" customHeight="1">
      <c r="A27" s="230">
        <f t="shared" si="8"/>
        <v>46079</v>
      </c>
      <c r="B27" s="84" t="s">
        <v>32</v>
      </c>
      <c r="C27" s="232" t="s">
        <v>3</v>
      </c>
      <c r="D27" s="87" t="s">
        <v>32</v>
      </c>
      <c r="E27" s="73" t="str">
        <f t="shared" si="15"/>
        <v/>
      </c>
      <c r="F27" s="74" t="s">
        <v>30</v>
      </c>
      <c r="G27" s="75" t="str">
        <f t="shared" si="16"/>
        <v/>
      </c>
      <c r="H27" s="120" t="s">
        <v>31</v>
      </c>
      <c r="I27" s="122" t="str">
        <f t="shared" si="9"/>
        <v/>
      </c>
      <c r="J27" s="125"/>
      <c r="K27" s="76" t="str">
        <f t="shared" si="10"/>
        <v/>
      </c>
      <c r="L27" s="141" t="s">
        <v>0</v>
      </c>
      <c r="M27" s="144"/>
      <c r="N27" s="145"/>
      <c r="O27" s="60" t="str">
        <f t="shared" si="0"/>
        <v/>
      </c>
      <c r="P27" s="60" t="str">
        <f t="shared" si="1"/>
        <v/>
      </c>
      <c r="Q27" s="61" t="str">
        <f t="shared" si="2"/>
        <v/>
      </c>
      <c r="R27" s="62" t="str">
        <f t="shared" si="3"/>
        <v/>
      </c>
      <c r="S27" s="62" t="str">
        <f t="shared" si="4"/>
        <v/>
      </c>
      <c r="T27" s="62" t="str">
        <f t="shared" si="5"/>
        <v/>
      </c>
      <c r="U27" s="62" t="str">
        <f t="shared" si="6"/>
        <v/>
      </c>
      <c r="V27" s="62" t="str">
        <f t="shared" si="7"/>
        <v/>
      </c>
      <c r="W27" s="62" t="str">
        <f t="shared" si="11"/>
        <v/>
      </c>
      <c r="X27" s="62" t="str">
        <f t="shared" si="13"/>
        <v/>
      </c>
      <c r="Y27" s="230">
        <f t="shared" si="12"/>
        <v>46079</v>
      </c>
      <c r="Z27" s="62" t="str">
        <f t="shared" si="14"/>
        <v/>
      </c>
      <c r="AA27" s="63"/>
      <c r="AE27" s="237" t="str">
        <f>初期条件設定表!U21</f>
        <v xml:space="preserve"> </v>
      </c>
      <c r="AF27" s="239" t="str">
        <f>初期条件設定表!V21</f>
        <v>P</v>
      </c>
    </row>
    <row r="28" spans="1:32" ht="46.15" customHeight="1">
      <c r="A28" s="230">
        <f t="shared" si="8"/>
        <v>46080</v>
      </c>
      <c r="B28" s="84" t="s">
        <v>32</v>
      </c>
      <c r="C28" s="232" t="s">
        <v>3</v>
      </c>
      <c r="D28" s="87" t="s">
        <v>32</v>
      </c>
      <c r="E28" s="73" t="str">
        <f t="shared" si="15"/>
        <v/>
      </c>
      <c r="F28" s="74" t="s">
        <v>30</v>
      </c>
      <c r="G28" s="75" t="str">
        <f t="shared" si="16"/>
        <v/>
      </c>
      <c r="H28" s="120" t="s">
        <v>31</v>
      </c>
      <c r="I28" s="122" t="str">
        <f t="shared" si="9"/>
        <v/>
      </c>
      <c r="J28" s="125"/>
      <c r="K28" s="76" t="str">
        <f t="shared" si="10"/>
        <v/>
      </c>
      <c r="L28" s="141" t="s">
        <v>0</v>
      </c>
      <c r="M28" s="144"/>
      <c r="N28" s="145"/>
      <c r="O28" s="60" t="str">
        <f t="shared" si="0"/>
        <v/>
      </c>
      <c r="P28" s="60" t="str">
        <f t="shared" si="1"/>
        <v/>
      </c>
      <c r="Q28" s="61" t="str">
        <f t="shared" si="2"/>
        <v/>
      </c>
      <c r="R28" s="62" t="str">
        <f t="shared" si="3"/>
        <v/>
      </c>
      <c r="S28" s="62" t="str">
        <f t="shared" si="4"/>
        <v/>
      </c>
      <c r="T28" s="62" t="str">
        <f t="shared" si="5"/>
        <v/>
      </c>
      <c r="U28" s="62" t="str">
        <f t="shared" si="6"/>
        <v/>
      </c>
      <c r="V28" s="62" t="str">
        <f t="shared" si="7"/>
        <v/>
      </c>
      <c r="W28" s="62" t="str">
        <f t="shared" si="11"/>
        <v/>
      </c>
      <c r="X28" s="62" t="str">
        <f t="shared" si="13"/>
        <v/>
      </c>
      <c r="Y28" s="230">
        <f t="shared" si="12"/>
        <v>46080</v>
      </c>
      <c r="Z28" s="62" t="str">
        <f t="shared" si="14"/>
        <v/>
      </c>
      <c r="AA28" s="63"/>
      <c r="AE28" s="237" t="str">
        <f>初期条件設定表!U22</f>
        <v xml:space="preserve"> </v>
      </c>
      <c r="AF28" s="239" t="str">
        <f>初期条件設定表!V22</f>
        <v>Q</v>
      </c>
    </row>
    <row r="29" spans="1:32" ht="46.15" customHeight="1">
      <c r="A29" s="230" t="str">
        <f t="shared" si="8"/>
        <v/>
      </c>
      <c r="B29" s="84" t="s">
        <v>32</v>
      </c>
      <c r="C29" s="232" t="s">
        <v>3</v>
      </c>
      <c r="D29" s="87" t="s">
        <v>32</v>
      </c>
      <c r="E29" s="73" t="str">
        <f t="shared" si="15"/>
        <v/>
      </c>
      <c r="F29" s="74" t="s">
        <v>30</v>
      </c>
      <c r="G29" s="75" t="str">
        <f t="shared" si="16"/>
        <v/>
      </c>
      <c r="H29" s="120" t="s">
        <v>31</v>
      </c>
      <c r="I29" s="122" t="str">
        <f t="shared" si="9"/>
        <v/>
      </c>
      <c r="J29" s="125"/>
      <c r="K29" s="76" t="str">
        <f t="shared" si="10"/>
        <v/>
      </c>
      <c r="L29" s="141" t="s">
        <v>0</v>
      </c>
      <c r="M29" s="144"/>
      <c r="N29" s="145"/>
      <c r="O29" s="60" t="str">
        <f t="shared" si="0"/>
        <v/>
      </c>
      <c r="P29" s="60" t="str">
        <f t="shared" si="1"/>
        <v/>
      </c>
      <c r="Q29" s="61" t="str">
        <f t="shared" si="2"/>
        <v/>
      </c>
      <c r="R29" s="62" t="str">
        <f t="shared" si="3"/>
        <v/>
      </c>
      <c r="S29" s="62" t="str">
        <f t="shared" si="4"/>
        <v/>
      </c>
      <c r="T29" s="62" t="str">
        <f t="shared" si="5"/>
        <v/>
      </c>
      <c r="U29" s="62" t="str">
        <f t="shared" si="6"/>
        <v/>
      </c>
      <c r="V29" s="62" t="str">
        <f t="shared" si="7"/>
        <v/>
      </c>
      <c r="W29" s="62" t="str">
        <f t="shared" si="11"/>
        <v/>
      </c>
      <c r="X29" s="62" t="str">
        <f t="shared" si="13"/>
        <v/>
      </c>
      <c r="Y29" s="230" t="str">
        <f t="shared" si="12"/>
        <v/>
      </c>
      <c r="Z29" s="62" t="str">
        <f t="shared" si="14"/>
        <v/>
      </c>
      <c r="AA29" s="63"/>
      <c r="AE29" s="237" t="str">
        <f>初期条件設定表!U23</f>
        <v xml:space="preserve"> </v>
      </c>
      <c r="AF29" s="239" t="str">
        <f>初期条件設定表!V23</f>
        <v>R</v>
      </c>
    </row>
    <row r="30" spans="1:32" ht="46.15" customHeight="1">
      <c r="A30" s="230" t="str">
        <f t="shared" si="8"/>
        <v/>
      </c>
      <c r="B30" s="84" t="s">
        <v>32</v>
      </c>
      <c r="C30" s="232" t="s">
        <v>3</v>
      </c>
      <c r="D30" s="87" t="s">
        <v>32</v>
      </c>
      <c r="E30" s="73" t="str">
        <f t="shared" si="15"/>
        <v/>
      </c>
      <c r="F30" s="74" t="s">
        <v>30</v>
      </c>
      <c r="G30" s="75" t="str">
        <f t="shared" si="16"/>
        <v/>
      </c>
      <c r="H30" s="120" t="s">
        <v>31</v>
      </c>
      <c r="I30" s="122" t="str">
        <f t="shared" si="9"/>
        <v/>
      </c>
      <c r="J30" s="125"/>
      <c r="K30" s="76" t="str">
        <f t="shared" si="10"/>
        <v/>
      </c>
      <c r="L30" s="141" t="s">
        <v>0</v>
      </c>
      <c r="M30" s="144"/>
      <c r="N30" s="145"/>
      <c r="O30" s="60" t="str">
        <f t="shared" si="0"/>
        <v/>
      </c>
      <c r="P30" s="60" t="str">
        <f t="shared" si="1"/>
        <v/>
      </c>
      <c r="Q30" s="61" t="str">
        <f t="shared" si="2"/>
        <v/>
      </c>
      <c r="R30" s="62" t="str">
        <f t="shared" si="3"/>
        <v/>
      </c>
      <c r="S30" s="62" t="str">
        <f t="shared" si="4"/>
        <v/>
      </c>
      <c r="T30" s="62" t="str">
        <f t="shared" si="5"/>
        <v/>
      </c>
      <c r="U30" s="62" t="str">
        <f t="shared" si="6"/>
        <v/>
      </c>
      <c r="V30" s="62" t="str">
        <f t="shared" si="7"/>
        <v/>
      </c>
      <c r="W30" s="62" t="str">
        <f t="shared" si="11"/>
        <v/>
      </c>
      <c r="X30" s="62" t="str">
        <f t="shared" si="13"/>
        <v/>
      </c>
      <c r="Y30" s="230" t="str">
        <f t="shared" si="12"/>
        <v/>
      </c>
      <c r="Z30" s="62" t="str">
        <f t="shared" si="14"/>
        <v/>
      </c>
      <c r="AA30" s="63"/>
      <c r="AE30" s="237" t="str">
        <f>初期条件設定表!U24</f>
        <v xml:space="preserve"> </v>
      </c>
      <c r="AF30" s="239" t="str">
        <f>初期条件設定表!V24</f>
        <v>S</v>
      </c>
    </row>
    <row r="31" spans="1:32" ht="46.15" customHeight="1">
      <c r="A31" s="230" t="str">
        <f t="shared" si="8"/>
        <v/>
      </c>
      <c r="B31" s="85" t="s">
        <v>32</v>
      </c>
      <c r="C31" s="240" t="s">
        <v>3</v>
      </c>
      <c r="D31" s="88" t="s">
        <v>32</v>
      </c>
      <c r="E31" s="73" t="str">
        <f t="shared" si="15"/>
        <v/>
      </c>
      <c r="F31" s="74" t="s">
        <v>30</v>
      </c>
      <c r="G31" s="75" t="str">
        <f t="shared" si="16"/>
        <v/>
      </c>
      <c r="H31" s="120" t="s">
        <v>31</v>
      </c>
      <c r="I31" s="122" t="str">
        <f t="shared" si="9"/>
        <v/>
      </c>
      <c r="J31" s="125"/>
      <c r="K31" s="76" t="str">
        <f t="shared" si="10"/>
        <v/>
      </c>
      <c r="L31" s="141" t="s">
        <v>0</v>
      </c>
      <c r="M31" s="144"/>
      <c r="N31" s="145"/>
      <c r="O31" s="60" t="str">
        <f t="shared" si="0"/>
        <v/>
      </c>
      <c r="P31" s="60" t="str">
        <f t="shared" si="1"/>
        <v/>
      </c>
      <c r="Q31" s="61" t="str">
        <f t="shared" si="2"/>
        <v/>
      </c>
      <c r="R31" s="62" t="str">
        <f t="shared" si="3"/>
        <v/>
      </c>
      <c r="S31" s="62" t="str">
        <f t="shared" si="4"/>
        <v/>
      </c>
      <c r="T31" s="62" t="str">
        <f t="shared" si="5"/>
        <v/>
      </c>
      <c r="U31" s="62" t="str">
        <f t="shared" si="6"/>
        <v/>
      </c>
      <c r="V31" s="62" t="str">
        <f t="shared" si="7"/>
        <v/>
      </c>
      <c r="W31" s="62" t="str">
        <f t="shared" si="11"/>
        <v/>
      </c>
      <c r="X31" s="62" t="str">
        <f t="shared" si="13"/>
        <v/>
      </c>
      <c r="Y31" s="230" t="str">
        <f t="shared" si="12"/>
        <v/>
      </c>
      <c r="Z31" s="62" t="str">
        <f t="shared" si="14"/>
        <v/>
      </c>
      <c r="AA31" s="63"/>
      <c r="AE31" s="237" t="str">
        <f>初期条件設定表!U25</f>
        <v xml:space="preserve"> </v>
      </c>
      <c r="AF31" s="239" t="str">
        <f>初期条件設定表!V25</f>
        <v>T</v>
      </c>
    </row>
    <row r="32" spans="1:32" ht="46.15" customHeight="1" thickBot="1">
      <c r="A32" s="230" t="str">
        <f t="shared" si="8"/>
        <v/>
      </c>
      <c r="B32" s="84" t="s">
        <v>32</v>
      </c>
      <c r="C32" s="232" t="s">
        <v>3</v>
      </c>
      <c r="D32" s="87" t="s">
        <v>32</v>
      </c>
      <c r="E32" s="73" t="str">
        <f t="shared" si="15"/>
        <v/>
      </c>
      <c r="F32" s="74" t="s">
        <v>30</v>
      </c>
      <c r="G32" s="75" t="str">
        <f t="shared" si="16"/>
        <v/>
      </c>
      <c r="H32" s="120" t="s">
        <v>31</v>
      </c>
      <c r="I32" s="122" t="str">
        <f t="shared" si="9"/>
        <v/>
      </c>
      <c r="J32" s="125"/>
      <c r="K32" s="76" t="str">
        <f t="shared" si="10"/>
        <v/>
      </c>
      <c r="L32" s="141" t="s">
        <v>0</v>
      </c>
      <c r="M32" s="144"/>
      <c r="N32" s="150"/>
      <c r="O32" s="60" t="str">
        <f t="shared" si="0"/>
        <v/>
      </c>
      <c r="P32" s="60" t="str">
        <f t="shared" si="1"/>
        <v/>
      </c>
      <c r="Q32" s="61" t="str">
        <f t="shared" si="2"/>
        <v/>
      </c>
      <c r="R32" s="62" t="str">
        <f t="shared" si="3"/>
        <v/>
      </c>
      <c r="S32" s="62" t="str">
        <f t="shared" si="4"/>
        <v/>
      </c>
      <c r="T32" s="62" t="str">
        <f t="shared" si="5"/>
        <v/>
      </c>
      <c r="U32" s="62" t="str">
        <f t="shared" si="6"/>
        <v/>
      </c>
      <c r="V32" s="62" t="str">
        <f t="shared" si="7"/>
        <v/>
      </c>
      <c r="W32" s="62" t="str">
        <f t="shared" si="11"/>
        <v/>
      </c>
      <c r="X32" s="62" t="str">
        <f t="shared" si="13"/>
        <v/>
      </c>
      <c r="Y32" s="230" t="str">
        <f t="shared" si="12"/>
        <v/>
      </c>
      <c r="Z32" s="62" t="str">
        <f t="shared" si="14"/>
        <v/>
      </c>
      <c r="AA32" s="63"/>
      <c r="AE32" s="237" t="str">
        <f>初期条件設定表!U26</f>
        <v xml:space="preserve"> </v>
      </c>
      <c r="AF32" s="239" t="str">
        <f>初期条件設定表!V26</f>
        <v xml:space="preserve"> </v>
      </c>
    </row>
    <row r="33" spans="1:27" ht="46.15" hidden="1" customHeight="1">
      <c r="A33" s="230" t="str">
        <f t="shared" si="8"/>
        <v/>
      </c>
      <c r="B33" s="231" t="s">
        <v>32</v>
      </c>
      <c r="C33" s="232" t="s">
        <v>3</v>
      </c>
      <c r="D33" s="233" t="s">
        <v>32</v>
      </c>
      <c r="E33" s="73" t="str">
        <f t="shared" si="15"/>
        <v/>
      </c>
      <c r="F33" s="74" t="s">
        <v>30</v>
      </c>
      <c r="G33" s="75" t="str">
        <f t="shared" si="16"/>
        <v/>
      </c>
      <c r="H33" s="120" t="s">
        <v>31</v>
      </c>
      <c r="I33" s="122" t="str">
        <f t="shared" si="9"/>
        <v/>
      </c>
      <c r="J33" s="234"/>
      <c r="K33" s="76" t="str">
        <f t="shared" si="10"/>
        <v/>
      </c>
      <c r="L33" s="67" t="s">
        <v>0</v>
      </c>
      <c r="M33" s="241"/>
      <c r="N33" s="242"/>
      <c r="O33" s="60" t="str">
        <f t="shared" si="0"/>
        <v/>
      </c>
      <c r="P33" s="60" t="str">
        <f t="shared" si="1"/>
        <v/>
      </c>
      <c r="Q33" s="61" t="str">
        <f t="shared" si="2"/>
        <v/>
      </c>
      <c r="R33" s="62" t="str">
        <f t="shared" si="3"/>
        <v/>
      </c>
      <c r="S33" s="62" t="str">
        <f t="shared" si="4"/>
        <v/>
      </c>
      <c r="T33" s="62" t="str">
        <f t="shared" si="5"/>
        <v/>
      </c>
      <c r="U33" s="62" t="str">
        <f t="shared" si="6"/>
        <v/>
      </c>
      <c r="V33" s="62" t="str">
        <f t="shared" si="7"/>
        <v/>
      </c>
      <c r="W33" s="62" t="str">
        <f t="shared" si="11"/>
        <v/>
      </c>
      <c r="X33" s="62" t="str">
        <f t="shared" si="13"/>
        <v/>
      </c>
      <c r="Y33" s="230" t="str">
        <f t="shared" si="12"/>
        <v/>
      </c>
      <c r="Z33" s="62" t="str">
        <f t="shared" si="14"/>
        <v/>
      </c>
      <c r="AA33" s="63"/>
    </row>
    <row r="34" spans="1:27" ht="46.15" hidden="1" customHeight="1">
      <c r="A34" s="230" t="str">
        <f t="shared" si="8"/>
        <v/>
      </c>
      <c r="B34" s="231" t="s">
        <v>32</v>
      </c>
      <c r="C34" s="232" t="s">
        <v>3</v>
      </c>
      <c r="D34" s="233" t="s">
        <v>32</v>
      </c>
      <c r="E34" s="73" t="str">
        <f t="shared" si="15"/>
        <v/>
      </c>
      <c r="F34" s="74" t="s">
        <v>30</v>
      </c>
      <c r="G34" s="75" t="str">
        <f t="shared" si="16"/>
        <v/>
      </c>
      <c r="H34" s="120" t="s">
        <v>31</v>
      </c>
      <c r="I34" s="122" t="str">
        <f t="shared" si="9"/>
        <v/>
      </c>
      <c r="J34" s="234"/>
      <c r="K34" s="76" t="str">
        <f t="shared" si="10"/>
        <v/>
      </c>
      <c r="L34" s="67" t="s">
        <v>0</v>
      </c>
      <c r="M34" s="243"/>
      <c r="N34" s="244"/>
      <c r="O34" s="60" t="str">
        <f t="shared" si="0"/>
        <v/>
      </c>
      <c r="P34" s="60" t="str">
        <f t="shared" si="1"/>
        <v/>
      </c>
      <c r="Q34" s="61" t="str">
        <f t="shared" si="2"/>
        <v/>
      </c>
      <c r="R34" s="62" t="str">
        <f t="shared" si="3"/>
        <v/>
      </c>
      <c r="S34" s="62" t="str">
        <f t="shared" si="4"/>
        <v/>
      </c>
      <c r="T34" s="62" t="str">
        <f t="shared" si="5"/>
        <v/>
      </c>
      <c r="U34" s="62" t="str">
        <f t="shared" si="6"/>
        <v/>
      </c>
      <c r="V34" s="62" t="str">
        <f t="shared" si="7"/>
        <v/>
      </c>
      <c r="W34" s="62" t="str">
        <f t="shared" ref="W34:W35" si="17">IF(OR(DBCS($B34)="：",$B34="",DBCS($D34)="：",$D34=""),"",SUM(R34:V34))</f>
        <v/>
      </c>
      <c r="X34" s="62" t="str">
        <f t="shared" si="13"/>
        <v/>
      </c>
      <c r="Y34" s="230" t="str">
        <f t="shared" si="12"/>
        <v/>
      </c>
      <c r="Z34" s="62"/>
      <c r="AA34" s="63"/>
    </row>
    <row r="35" spans="1:27" ht="46.15" hidden="1" customHeight="1" thickBot="1">
      <c r="A35" s="245" t="str">
        <f t="shared" si="8"/>
        <v/>
      </c>
      <c r="B35" s="246" t="s">
        <v>59</v>
      </c>
      <c r="C35" s="247" t="s">
        <v>25</v>
      </c>
      <c r="D35" s="248" t="s">
        <v>59</v>
      </c>
      <c r="E35" s="80" t="str">
        <f t="shared" si="15"/>
        <v/>
      </c>
      <c r="F35" s="81" t="s">
        <v>64</v>
      </c>
      <c r="G35" s="82" t="str">
        <f t="shared" si="16"/>
        <v/>
      </c>
      <c r="H35" s="121" t="s">
        <v>83</v>
      </c>
      <c r="I35" s="123" t="str">
        <f t="shared" si="9"/>
        <v/>
      </c>
      <c r="J35" s="249"/>
      <c r="K35" s="83" t="str">
        <f t="shared" si="10"/>
        <v/>
      </c>
      <c r="L35" s="68" t="s">
        <v>84</v>
      </c>
      <c r="M35" s="243"/>
      <c r="N35" s="244"/>
      <c r="O35" s="60" t="str">
        <f t="shared" si="0"/>
        <v/>
      </c>
      <c r="P35" s="60" t="str">
        <f t="shared" si="1"/>
        <v/>
      </c>
      <c r="Q35" s="61" t="str">
        <f t="shared" si="2"/>
        <v/>
      </c>
      <c r="R35" s="62" t="str">
        <f t="shared" si="3"/>
        <v/>
      </c>
      <c r="S35" s="62" t="str">
        <f t="shared" si="4"/>
        <v/>
      </c>
      <c r="T35" s="62" t="str">
        <f t="shared" si="5"/>
        <v/>
      </c>
      <c r="U35" s="62" t="str">
        <f t="shared" si="6"/>
        <v/>
      </c>
      <c r="V35" s="62" t="str">
        <f t="shared" si="7"/>
        <v/>
      </c>
      <c r="W35" s="62" t="str">
        <f t="shared" si="17"/>
        <v/>
      </c>
      <c r="X35" s="62" t="str">
        <f t="shared" si="13"/>
        <v/>
      </c>
      <c r="Y35" s="245" t="str">
        <f t="shared" si="12"/>
        <v/>
      </c>
      <c r="Z35" s="62" t="str">
        <f>IF(OR(DBCS($B35)="：",$B35="",DBCS($D35)="：",$D35=""),"",MAX(MIN($D35,TIME(23,59,59))-MAX($B35,$AG$1),0))</f>
        <v/>
      </c>
      <c r="AA35" s="63"/>
    </row>
    <row r="36" spans="1:27" ht="41.25" customHeight="1" thickBot="1">
      <c r="A36" s="250" t="s">
        <v>33</v>
      </c>
      <c r="B36" s="443"/>
      <c r="C36" s="444"/>
      <c r="D36" s="445"/>
      <c r="E36" s="421">
        <f>SUM(E9:E35)+SUM(G9:G35)/60</f>
        <v>0</v>
      </c>
      <c r="F36" s="422"/>
      <c r="G36" s="423" t="s">
        <v>1</v>
      </c>
      <c r="H36" s="424"/>
      <c r="I36" s="127"/>
      <c r="J36" s="128"/>
      <c r="K36" s="69">
        <f>SUM(K9:K35)</f>
        <v>0</v>
      </c>
      <c r="L36" s="161" t="s">
        <v>0</v>
      </c>
      <c r="M36" s="166"/>
      <c r="N36" s="251"/>
      <c r="V36" s="63"/>
      <c r="W36" s="63"/>
      <c r="X36" s="63"/>
      <c r="Y36" s="63"/>
      <c r="Z36" s="63"/>
      <c r="AA36" s="63"/>
    </row>
    <row r="37" spans="1:27" ht="19.5" customHeight="1">
      <c r="A37" s="252"/>
      <c r="B37" s="253"/>
      <c r="C37" s="253"/>
      <c r="D37" s="253"/>
      <c r="E37" s="254"/>
      <c r="F37" s="254"/>
      <c r="G37" s="253"/>
      <c r="H37" s="253"/>
      <c r="I37" s="253"/>
      <c r="J37" s="253"/>
      <c r="K37" s="255"/>
      <c r="L37" s="222"/>
      <c r="M37" s="256"/>
      <c r="N37" s="256"/>
    </row>
    <row r="38" spans="1:27" ht="25.9" customHeight="1">
      <c r="B38" s="257" t="s">
        <v>177</v>
      </c>
    </row>
    <row r="39" spans="1:27" ht="21.65" customHeight="1"/>
    <row r="40" spans="1:27" ht="31.4" customHeight="1">
      <c r="M40" s="258" t="s">
        <v>178</v>
      </c>
      <c r="N40" s="261"/>
    </row>
    <row r="41" spans="1:27" ht="31.4" customHeight="1">
      <c r="M41" s="258" t="s">
        <v>179</v>
      </c>
      <c r="N41" s="261"/>
    </row>
    <row r="42" spans="1:27" ht="31.4" customHeight="1">
      <c r="M42" s="258" t="s">
        <v>180</v>
      </c>
      <c r="N42" s="261"/>
    </row>
  </sheetData>
  <sheetProtection sheet="1" selectLockedCells="1"/>
  <mergeCells count="25">
    <mergeCell ref="AH6:AI6"/>
    <mergeCell ref="D1:N2"/>
    <mergeCell ref="AD1:AD5"/>
    <mergeCell ref="B3:D3"/>
    <mergeCell ref="B4:D4"/>
    <mergeCell ref="B5:D5"/>
    <mergeCell ref="A7:A8"/>
    <mergeCell ref="B7:D8"/>
    <mergeCell ref="E7:H8"/>
    <mergeCell ref="I7:I8"/>
    <mergeCell ref="J7:J8"/>
    <mergeCell ref="T7:T8"/>
    <mergeCell ref="U7:U8"/>
    <mergeCell ref="V7:V8"/>
    <mergeCell ref="W7:W8"/>
    <mergeCell ref="B36:D36"/>
    <mergeCell ref="E36:F36"/>
    <mergeCell ref="G36:H36"/>
    <mergeCell ref="M7:N7"/>
    <mergeCell ref="S7:S8"/>
    <mergeCell ref="O7:O8"/>
    <mergeCell ref="P7:P8"/>
    <mergeCell ref="Q7:Q8"/>
    <mergeCell ref="R7:R8"/>
    <mergeCell ref="K7:L8"/>
  </mergeCells>
  <phoneticPr fontId="3"/>
  <dataValidations count="5">
    <dataValidation type="time" allowBlank="1" showInputMessage="1" showErrorMessage="1" sqref="B9:B35 D9:D35">
      <formula1>0</formula1>
      <formula2>0.999305555555556</formula2>
    </dataValidation>
    <dataValidation type="list" allowBlank="1" showInputMessage="1" showErrorMessage="1" sqref="N9:N32">
      <formula1>$AF$11:$AF$32</formula1>
    </dataValidation>
    <dataValidation type="list" allowBlank="1" showInputMessage="1" showErrorMessage="1" sqref="M33:M35">
      <formula1>$AE$11:$AE$20</formula1>
    </dataValidation>
    <dataValidation type="list" allowBlank="1" showInputMessage="1" showErrorMessage="1" sqref="N33:N35">
      <formula1>$AF$11:$AF$16</formula1>
    </dataValidation>
    <dataValidation type="list" allowBlank="1" showInputMessage="1" showErrorMessage="1" sqref="M9:M32">
      <formula1>$AE$11:$AE$21</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rowBreaks count="1" manualBreakCount="1">
    <brk id="42" max="1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9" tint="0.39997558519241921"/>
    <pageSetUpPr fitToPage="1"/>
  </sheetPr>
  <dimension ref="B1:J13"/>
  <sheetViews>
    <sheetView view="pageBreakPreview" zoomScaleNormal="70" zoomScaleSheetLayoutView="100" workbookViewId="0">
      <selection activeCell="G12" sqref="G12"/>
    </sheetView>
  </sheetViews>
  <sheetFormatPr defaultColWidth="9" defaultRowHeight="13"/>
  <cols>
    <col min="1" max="1" width="5.6328125" style="45" customWidth="1"/>
    <col min="2" max="2" width="10.6328125" style="45" customWidth="1"/>
    <col min="3" max="3" width="49.36328125" style="45" customWidth="1"/>
    <col min="4" max="4" width="69.36328125" style="45" bestFit="1" customWidth="1"/>
    <col min="5" max="5" width="25.08984375" style="45" customWidth="1"/>
    <col min="6" max="6" width="1.08984375" style="45" customWidth="1"/>
    <col min="7" max="9" width="9" style="45" customWidth="1"/>
    <col min="10" max="16384" width="9" style="45"/>
  </cols>
  <sheetData>
    <row r="1" spans="2:10" ht="24.75" customHeight="1">
      <c r="B1" s="343" t="s">
        <v>193</v>
      </c>
      <c r="C1" s="343"/>
      <c r="D1" s="343"/>
      <c r="E1" s="343"/>
    </row>
    <row r="2" spans="2:10">
      <c r="C2" s="264"/>
    </row>
    <row r="3" spans="2:10" ht="21" customHeight="1">
      <c r="B3" s="266" t="s">
        <v>181</v>
      </c>
      <c r="C3" s="265" t="s">
        <v>43</v>
      </c>
      <c r="D3" s="265" t="s">
        <v>182</v>
      </c>
      <c r="E3" s="265" t="s">
        <v>183</v>
      </c>
    </row>
    <row r="4" spans="2:10" ht="18" customHeight="1">
      <c r="B4" s="268" t="s">
        <v>198</v>
      </c>
      <c r="C4" s="267" t="s">
        <v>184</v>
      </c>
      <c r="D4" s="269" t="s">
        <v>185</v>
      </c>
      <c r="E4" s="3" t="s">
        <v>186</v>
      </c>
    </row>
    <row r="5" spans="2:10" ht="18" customHeight="1">
      <c r="B5" s="271" t="s">
        <v>199</v>
      </c>
      <c r="C5" s="447" t="s">
        <v>214</v>
      </c>
      <c r="D5" s="272" t="s">
        <v>200</v>
      </c>
      <c r="E5" s="276" t="s">
        <v>188</v>
      </c>
    </row>
    <row r="6" spans="2:10" s="46" customFormat="1" ht="18" customHeight="1">
      <c r="B6" s="274" t="s">
        <v>199</v>
      </c>
      <c r="C6" s="273" t="s">
        <v>205</v>
      </c>
      <c r="D6" s="275" t="s">
        <v>202</v>
      </c>
      <c r="E6" s="276" t="s">
        <v>188</v>
      </c>
      <c r="G6" s="277"/>
      <c r="H6" s="277"/>
      <c r="I6" s="277"/>
      <c r="J6" s="277"/>
    </row>
    <row r="7" spans="2:10" s="46" customFormat="1" ht="18" customHeight="1">
      <c r="B7" s="280" t="s">
        <v>201</v>
      </c>
      <c r="C7" s="279" t="s">
        <v>206</v>
      </c>
      <c r="D7" s="278" t="s">
        <v>203</v>
      </c>
      <c r="E7" s="36" t="s">
        <v>187</v>
      </c>
      <c r="G7" s="277"/>
      <c r="H7" s="277"/>
      <c r="I7" s="277"/>
      <c r="J7" s="277"/>
    </row>
    <row r="8" spans="2:10" ht="18" customHeight="1">
      <c r="B8" s="271" t="s">
        <v>201</v>
      </c>
      <c r="C8" s="270" t="s">
        <v>207</v>
      </c>
      <c r="D8" s="278" t="s">
        <v>204</v>
      </c>
      <c r="E8" s="36" t="s">
        <v>187</v>
      </c>
      <c r="G8" s="155"/>
      <c r="H8" s="155"/>
      <c r="I8" s="155"/>
      <c r="J8" s="155"/>
    </row>
    <row r="9" spans="2:10" ht="18" customHeight="1">
      <c r="B9" s="280" t="s">
        <v>190</v>
      </c>
      <c r="C9" s="279" t="s">
        <v>189</v>
      </c>
      <c r="D9" s="278" t="s">
        <v>189</v>
      </c>
      <c r="E9" s="36" t="s">
        <v>187</v>
      </c>
    </row>
    <row r="10" spans="2:10" ht="18" customHeight="1">
      <c r="B10" s="280" t="s">
        <v>190</v>
      </c>
      <c r="C10" s="279" t="s">
        <v>191</v>
      </c>
      <c r="D10" s="278" t="s">
        <v>192</v>
      </c>
      <c r="E10" s="36" t="s">
        <v>187</v>
      </c>
      <c r="G10" s="155"/>
      <c r="H10" s="155"/>
      <c r="I10" s="155"/>
      <c r="J10" s="155"/>
    </row>
    <row r="11" spans="2:10">
      <c r="G11" s="155"/>
      <c r="H11" s="155"/>
      <c r="I11" s="155"/>
      <c r="J11" s="155"/>
    </row>
    <row r="12" spans="2:10" ht="15.75" customHeight="1">
      <c r="E12" s="64"/>
      <c r="G12" s="155"/>
      <c r="H12" s="155"/>
      <c r="I12" s="155"/>
      <c r="J12" s="155"/>
    </row>
    <row r="13" spans="2:10" ht="15.75" customHeight="1">
      <c r="E13" s="64"/>
    </row>
  </sheetData>
  <sheetProtection sheet="1" objects="1" scenarios="1"/>
  <mergeCells count="1">
    <mergeCell ref="B1:E1"/>
  </mergeCells>
  <phoneticPr fontId="3"/>
  <pageMargins left="0.31496062992125984" right="0.31496062992125984" top="0.55118110236220474" bottom="0.35433070866141736" header="0.31496062992125984" footer="0.31496062992125984"/>
  <pageSetup paperSize="9" scale="62"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4" tint="0.39997558519241921"/>
    <pageSetUpPr fitToPage="1"/>
  </sheetPr>
  <dimension ref="A1:AP42"/>
  <sheetViews>
    <sheetView view="pageBreakPreview" zoomScaleNormal="70" zoomScaleSheetLayoutView="100" workbookViewId="0">
      <selection activeCell="M11" sqref="M11"/>
    </sheetView>
  </sheetViews>
  <sheetFormatPr defaultColWidth="11.36328125" defaultRowHeight="13"/>
  <cols>
    <col min="1" max="1" width="19.08984375" style="47" customWidth="1"/>
    <col min="2" max="2" width="9.6328125" style="47" customWidth="1"/>
    <col min="3" max="3" width="3.90625" style="202" bestFit="1" customWidth="1"/>
    <col min="4" max="4" width="9.6328125" style="47" customWidth="1"/>
    <col min="5" max="5" width="4.6328125" style="47" customWidth="1"/>
    <col min="6" max="6" width="5.08984375" style="47" customWidth="1"/>
    <col min="7" max="7" width="4.6328125" style="47" customWidth="1"/>
    <col min="8" max="8" width="3.08984375" style="47" customWidth="1"/>
    <col min="9" max="10" width="6.6328125" style="47" customWidth="1"/>
    <col min="11" max="11" width="11.6328125" style="47" customWidth="1"/>
    <col min="12" max="12" width="2.90625" style="47" customWidth="1"/>
    <col min="13" max="14" width="30.6328125" style="223" customWidth="1"/>
    <col min="15" max="42" width="10.6328125" style="47" hidden="1" customWidth="1"/>
    <col min="43" max="43" width="10.6328125" style="47" customWidth="1"/>
    <col min="44" max="262" width="11.36328125" style="47"/>
    <col min="263" max="263" width="16.90625" style="47" customWidth="1"/>
    <col min="264" max="264" width="11.08984375" style="47" customWidth="1"/>
    <col min="265" max="265" width="3.90625" style="47" bestFit="1" customWidth="1"/>
    <col min="266" max="266" width="11.08984375" style="47" customWidth="1"/>
    <col min="267" max="267" width="6" style="47" customWidth="1"/>
    <col min="268" max="268" width="5.08984375" style="47" customWidth="1"/>
    <col min="269" max="269" width="5.90625" style="47" customWidth="1"/>
    <col min="270" max="270" width="3.08984375" style="47" customWidth="1"/>
    <col min="271" max="271" width="12.90625" style="47" customWidth="1"/>
    <col min="272" max="272" width="2.90625" style="47" customWidth="1"/>
    <col min="273" max="273" width="77.453125" style="47" customWidth="1"/>
    <col min="274" max="518" width="11.36328125" style="47"/>
    <col min="519" max="519" width="16.90625" style="47" customWidth="1"/>
    <col min="520" max="520" width="11.08984375" style="47" customWidth="1"/>
    <col min="521" max="521" width="3.90625" style="47" bestFit="1" customWidth="1"/>
    <col min="522" max="522" width="11.08984375" style="47" customWidth="1"/>
    <col min="523" max="523" width="6" style="47" customWidth="1"/>
    <col min="524" max="524" width="5.08984375" style="47" customWidth="1"/>
    <col min="525" max="525" width="5.90625" style="47" customWidth="1"/>
    <col min="526" max="526" width="3.08984375" style="47" customWidth="1"/>
    <col min="527" max="527" width="12.90625" style="47" customWidth="1"/>
    <col min="528" max="528" width="2.90625" style="47" customWidth="1"/>
    <col min="529" max="529" width="77.453125" style="47" customWidth="1"/>
    <col min="530" max="774" width="11.36328125" style="47"/>
    <col min="775" max="775" width="16.90625" style="47" customWidth="1"/>
    <col min="776" max="776" width="11.08984375" style="47" customWidth="1"/>
    <col min="777" max="777" width="3.90625" style="47" bestFit="1" customWidth="1"/>
    <col min="778" max="778" width="11.08984375" style="47" customWidth="1"/>
    <col min="779" max="779" width="6" style="47" customWidth="1"/>
    <col min="780" max="780" width="5.08984375" style="47" customWidth="1"/>
    <col min="781" max="781" width="5.90625" style="47" customWidth="1"/>
    <col min="782" max="782" width="3.08984375" style="47" customWidth="1"/>
    <col min="783" max="783" width="12.90625" style="47" customWidth="1"/>
    <col min="784" max="784" width="2.90625" style="47" customWidth="1"/>
    <col min="785" max="785" width="77.453125" style="47" customWidth="1"/>
    <col min="786" max="1030" width="11.36328125" style="47"/>
    <col min="1031" max="1031" width="16.90625" style="47" customWidth="1"/>
    <col min="1032" max="1032" width="11.08984375" style="47" customWidth="1"/>
    <col min="1033" max="1033" width="3.90625" style="47" bestFit="1" customWidth="1"/>
    <col min="1034" max="1034" width="11.08984375" style="47" customWidth="1"/>
    <col min="1035" max="1035" width="6" style="47" customWidth="1"/>
    <col min="1036" max="1036" width="5.08984375" style="47" customWidth="1"/>
    <col min="1037" max="1037" width="5.90625" style="47" customWidth="1"/>
    <col min="1038" max="1038" width="3.08984375" style="47" customWidth="1"/>
    <col min="1039" max="1039" width="12.90625" style="47" customWidth="1"/>
    <col min="1040" max="1040" width="2.90625" style="47" customWidth="1"/>
    <col min="1041" max="1041" width="77.453125" style="47" customWidth="1"/>
    <col min="1042" max="1286" width="11.36328125" style="47"/>
    <col min="1287" max="1287" width="16.90625" style="47" customWidth="1"/>
    <col min="1288" max="1288" width="11.08984375" style="47" customWidth="1"/>
    <col min="1289" max="1289" width="3.90625" style="47" bestFit="1" customWidth="1"/>
    <col min="1290" max="1290" width="11.08984375" style="47" customWidth="1"/>
    <col min="1291" max="1291" width="6" style="47" customWidth="1"/>
    <col min="1292" max="1292" width="5.08984375" style="47" customWidth="1"/>
    <col min="1293" max="1293" width="5.90625" style="47" customWidth="1"/>
    <col min="1294" max="1294" width="3.08984375" style="47" customWidth="1"/>
    <col min="1295" max="1295" width="12.90625" style="47" customWidth="1"/>
    <col min="1296" max="1296" width="2.90625" style="47" customWidth="1"/>
    <col min="1297" max="1297" width="77.453125" style="47" customWidth="1"/>
    <col min="1298" max="1542" width="11.36328125" style="47"/>
    <col min="1543" max="1543" width="16.90625" style="47" customWidth="1"/>
    <col min="1544" max="1544" width="11.08984375" style="47" customWidth="1"/>
    <col min="1545" max="1545" width="3.90625" style="47" bestFit="1" customWidth="1"/>
    <col min="1546" max="1546" width="11.08984375" style="47" customWidth="1"/>
    <col min="1547" max="1547" width="6" style="47" customWidth="1"/>
    <col min="1548" max="1548" width="5.08984375" style="47" customWidth="1"/>
    <col min="1549" max="1549" width="5.90625" style="47" customWidth="1"/>
    <col min="1550" max="1550" width="3.08984375" style="47" customWidth="1"/>
    <col min="1551" max="1551" width="12.90625" style="47" customWidth="1"/>
    <col min="1552" max="1552" width="2.90625" style="47" customWidth="1"/>
    <col min="1553" max="1553" width="77.453125" style="47" customWidth="1"/>
    <col min="1554" max="1798" width="11.36328125" style="47"/>
    <col min="1799" max="1799" width="16.90625" style="47" customWidth="1"/>
    <col min="1800" max="1800" width="11.08984375" style="47" customWidth="1"/>
    <col min="1801" max="1801" width="3.90625" style="47" bestFit="1" customWidth="1"/>
    <col min="1802" max="1802" width="11.08984375" style="47" customWidth="1"/>
    <col min="1803" max="1803" width="6" style="47" customWidth="1"/>
    <col min="1804" max="1804" width="5.08984375" style="47" customWidth="1"/>
    <col min="1805" max="1805" width="5.90625" style="47" customWidth="1"/>
    <col min="1806" max="1806" width="3.08984375" style="47" customWidth="1"/>
    <col min="1807" max="1807" width="12.90625" style="47" customWidth="1"/>
    <col min="1808" max="1808" width="2.90625" style="47" customWidth="1"/>
    <col min="1809" max="1809" width="77.453125" style="47" customWidth="1"/>
    <col min="1810" max="2054" width="11.36328125" style="47"/>
    <col min="2055" max="2055" width="16.90625" style="47" customWidth="1"/>
    <col min="2056" max="2056" width="11.08984375" style="47" customWidth="1"/>
    <col min="2057" max="2057" width="3.90625" style="47" bestFit="1" customWidth="1"/>
    <col min="2058" max="2058" width="11.08984375" style="47" customWidth="1"/>
    <col min="2059" max="2059" width="6" style="47" customWidth="1"/>
    <col min="2060" max="2060" width="5.08984375" style="47" customWidth="1"/>
    <col min="2061" max="2061" width="5.90625" style="47" customWidth="1"/>
    <col min="2062" max="2062" width="3.08984375" style="47" customWidth="1"/>
    <col min="2063" max="2063" width="12.90625" style="47" customWidth="1"/>
    <col min="2064" max="2064" width="2.90625" style="47" customWidth="1"/>
    <col min="2065" max="2065" width="77.453125" style="47" customWidth="1"/>
    <col min="2066" max="2310" width="11.36328125" style="47"/>
    <col min="2311" max="2311" width="16.90625" style="47" customWidth="1"/>
    <col min="2312" max="2312" width="11.08984375" style="47" customWidth="1"/>
    <col min="2313" max="2313" width="3.90625" style="47" bestFit="1" customWidth="1"/>
    <col min="2314" max="2314" width="11.08984375" style="47" customWidth="1"/>
    <col min="2315" max="2315" width="6" style="47" customWidth="1"/>
    <col min="2316" max="2316" width="5.08984375" style="47" customWidth="1"/>
    <col min="2317" max="2317" width="5.90625" style="47" customWidth="1"/>
    <col min="2318" max="2318" width="3.08984375" style="47" customWidth="1"/>
    <col min="2319" max="2319" width="12.90625" style="47" customWidth="1"/>
    <col min="2320" max="2320" width="2.90625" style="47" customWidth="1"/>
    <col min="2321" max="2321" width="77.453125" style="47" customWidth="1"/>
    <col min="2322" max="2566" width="11.36328125" style="47"/>
    <col min="2567" max="2567" width="16.90625" style="47" customWidth="1"/>
    <col min="2568" max="2568" width="11.08984375" style="47" customWidth="1"/>
    <col min="2569" max="2569" width="3.90625" style="47" bestFit="1" customWidth="1"/>
    <col min="2570" max="2570" width="11.08984375" style="47" customWidth="1"/>
    <col min="2571" max="2571" width="6" style="47" customWidth="1"/>
    <col min="2572" max="2572" width="5.08984375" style="47" customWidth="1"/>
    <col min="2573" max="2573" width="5.90625" style="47" customWidth="1"/>
    <col min="2574" max="2574" width="3.08984375" style="47" customWidth="1"/>
    <col min="2575" max="2575" width="12.90625" style="47" customWidth="1"/>
    <col min="2576" max="2576" width="2.90625" style="47" customWidth="1"/>
    <col min="2577" max="2577" width="77.453125" style="47" customWidth="1"/>
    <col min="2578" max="2822" width="11.36328125" style="47"/>
    <col min="2823" max="2823" width="16.90625" style="47" customWidth="1"/>
    <col min="2824" max="2824" width="11.08984375" style="47" customWidth="1"/>
    <col min="2825" max="2825" width="3.90625" style="47" bestFit="1" customWidth="1"/>
    <col min="2826" max="2826" width="11.08984375" style="47" customWidth="1"/>
    <col min="2827" max="2827" width="6" style="47" customWidth="1"/>
    <col min="2828" max="2828" width="5.08984375" style="47" customWidth="1"/>
    <col min="2829" max="2829" width="5.90625" style="47" customWidth="1"/>
    <col min="2830" max="2830" width="3.08984375" style="47" customWidth="1"/>
    <col min="2831" max="2831" width="12.90625" style="47" customWidth="1"/>
    <col min="2832" max="2832" width="2.90625" style="47" customWidth="1"/>
    <col min="2833" max="2833" width="77.453125" style="47" customWidth="1"/>
    <col min="2834" max="3078" width="11.36328125" style="47"/>
    <col min="3079" max="3079" width="16.90625" style="47" customWidth="1"/>
    <col min="3080" max="3080" width="11.08984375" style="47" customWidth="1"/>
    <col min="3081" max="3081" width="3.90625" style="47" bestFit="1" customWidth="1"/>
    <col min="3082" max="3082" width="11.08984375" style="47" customWidth="1"/>
    <col min="3083" max="3083" width="6" style="47" customWidth="1"/>
    <col min="3084" max="3084" width="5.08984375" style="47" customWidth="1"/>
    <col min="3085" max="3085" width="5.90625" style="47" customWidth="1"/>
    <col min="3086" max="3086" width="3.08984375" style="47" customWidth="1"/>
    <col min="3087" max="3087" width="12.90625" style="47" customWidth="1"/>
    <col min="3088" max="3088" width="2.90625" style="47" customWidth="1"/>
    <col min="3089" max="3089" width="77.453125" style="47" customWidth="1"/>
    <col min="3090" max="3334" width="11.36328125" style="47"/>
    <col min="3335" max="3335" width="16.90625" style="47" customWidth="1"/>
    <col min="3336" max="3336" width="11.08984375" style="47" customWidth="1"/>
    <col min="3337" max="3337" width="3.90625" style="47" bestFit="1" customWidth="1"/>
    <col min="3338" max="3338" width="11.08984375" style="47" customWidth="1"/>
    <col min="3339" max="3339" width="6" style="47" customWidth="1"/>
    <col min="3340" max="3340" width="5.08984375" style="47" customWidth="1"/>
    <col min="3341" max="3341" width="5.90625" style="47" customWidth="1"/>
    <col min="3342" max="3342" width="3.08984375" style="47" customWidth="1"/>
    <col min="3343" max="3343" width="12.90625" style="47" customWidth="1"/>
    <col min="3344" max="3344" width="2.90625" style="47" customWidth="1"/>
    <col min="3345" max="3345" width="77.453125" style="47" customWidth="1"/>
    <col min="3346" max="3590" width="11.36328125" style="47"/>
    <col min="3591" max="3591" width="16.90625" style="47" customWidth="1"/>
    <col min="3592" max="3592" width="11.08984375" style="47" customWidth="1"/>
    <col min="3593" max="3593" width="3.90625" style="47" bestFit="1" customWidth="1"/>
    <col min="3594" max="3594" width="11.08984375" style="47" customWidth="1"/>
    <col min="3595" max="3595" width="6" style="47" customWidth="1"/>
    <col min="3596" max="3596" width="5.08984375" style="47" customWidth="1"/>
    <col min="3597" max="3597" width="5.90625" style="47" customWidth="1"/>
    <col min="3598" max="3598" width="3.08984375" style="47" customWidth="1"/>
    <col min="3599" max="3599" width="12.90625" style="47" customWidth="1"/>
    <col min="3600" max="3600" width="2.90625" style="47" customWidth="1"/>
    <col min="3601" max="3601" width="77.453125" style="47" customWidth="1"/>
    <col min="3602" max="3846" width="11.36328125" style="47"/>
    <col min="3847" max="3847" width="16.90625" style="47" customWidth="1"/>
    <col min="3848" max="3848" width="11.08984375" style="47" customWidth="1"/>
    <col min="3849" max="3849" width="3.90625" style="47" bestFit="1" customWidth="1"/>
    <col min="3850" max="3850" width="11.08984375" style="47" customWidth="1"/>
    <col min="3851" max="3851" width="6" style="47" customWidth="1"/>
    <col min="3852" max="3852" width="5.08984375" style="47" customWidth="1"/>
    <col min="3853" max="3853" width="5.90625" style="47" customWidth="1"/>
    <col min="3854" max="3854" width="3.08984375" style="47" customWidth="1"/>
    <col min="3855" max="3855" width="12.90625" style="47" customWidth="1"/>
    <col min="3856" max="3856" width="2.90625" style="47" customWidth="1"/>
    <col min="3857" max="3857" width="77.453125" style="47" customWidth="1"/>
    <col min="3858" max="4102" width="11.36328125" style="47"/>
    <col min="4103" max="4103" width="16.90625" style="47" customWidth="1"/>
    <col min="4104" max="4104" width="11.08984375" style="47" customWidth="1"/>
    <col min="4105" max="4105" width="3.90625" style="47" bestFit="1" customWidth="1"/>
    <col min="4106" max="4106" width="11.08984375" style="47" customWidth="1"/>
    <col min="4107" max="4107" width="6" style="47" customWidth="1"/>
    <col min="4108" max="4108" width="5.08984375" style="47" customWidth="1"/>
    <col min="4109" max="4109" width="5.90625" style="47" customWidth="1"/>
    <col min="4110" max="4110" width="3.08984375" style="47" customWidth="1"/>
    <col min="4111" max="4111" width="12.90625" style="47" customWidth="1"/>
    <col min="4112" max="4112" width="2.90625" style="47" customWidth="1"/>
    <col min="4113" max="4113" width="77.453125" style="47" customWidth="1"/>
    <col min="4114" max="4358" width="11.36328125" style="47"/>
    <col min="4359" max="4359" width="16.90625" style="47" customWidth="1"/>
    <col min="4360" max="4360" width="11.08984375" style="47" customWidth="1"/>
    <col min="4361" max="4361" width="3.90625" style="47" bestFit="1" customWidth="1"/>
    <col min="4362" max="4362" width="11.08984375" style="47" customWidth="1"/>
    <col min="4363" max="4363" width="6" style="47" customWidth="1"/>
    <col min="4364" max="4364" width="5.08984375" style="47" customWidth="1"/>
    <col min="4365" max="4365" width="5.90625" style="47" customWidth="1"/>
    <col min="4366" max="4366" width="3.08984375" style="47" customWidth="1"/>
    <col min="4367" max="4367" width="12.90625" style="47" customWidth="1"/>
    <col min="4368" max="4368" width="2.90625" style="47" customWidth="1"/>
    <col min="4369" max="4369" width="77.453125" style="47" customWidth="1"/>
    <col min="4370" max="4614" width="11.36328125" style="47"/>
    <col min="4615" max="4615" width="16.90625" style="47" customWidth="1"/>
    <col min="4616" max="4616" width="11.08984375" style="47" customWidth="1"/>
    <col min="4617" max="4617" width="3.90625" style="47" bestFit="1" customWidth="1"/>
    <col min="4618" max="4618" width="11.08984375" style="47" customWidth="1"/>
    <col min="4619" max="4619" width="6" style="47" customWidth="1"/>
    <col min="4620" max="4620" width="5.08984375" style="47" customWidth="1"/>
    <col min="4621" max="4621" width="5.90625" style="47" customWidth="1"/>
    <col min="4622" max="4622" width="3.08984375" style="47" customWidth="1"/>
    <col min="4623" max="4623" width="12.90625" style="47" customWidth="1"/>
    <col min="4624" max="4624" width="2.90625" style="47" customWidth="1"/>
    <col min="4625" max="4625" width="77.453125" style="47" customWidth="1"/>
    <col min="4626" max="4870" width="11.36328125" style="47"/>
    <col min="4871" max="4871" width="16.90625" style="47" customWidth="1"/>
    <col min="4872" max="4872" width="11.08984375" style="47" customWidth="1"/>
    <col min="4873" max="4873" width="3.90625" style="47" bestFit="1" customWidth="1"/>
    <col min="4874" max="4874" width="11.08984375" style="47" customWidth="1"/>
    <col min="4875" max="4875" width="6" style="47" customWidth="1"/>
    <col min="4876" max="4876" width="5.08984375" style="47" customWidth="1"/>
    <col min="4877" max="4877" width="5.90625" style="47" customWidth="1"/>
    <col min="4878" max="4878" width="3.08984375" style="47" customWidth="1"/>
    <col min="4879" max="4879" width="12.90625" style="47" customWidth="1"/>
    <col min="4880" max="4880" width="2.90625" style="47" customWidth="1"/>
    <col min="4881" max="4881" width="77.453125" style="47" customWidth="1"/>
    <col min="4882" max="5126" width="11.36328125" style="47"/>
    <col min="5127" max="5127" width="16.90625" style="47" customWidth="1"/>
    <col min="5128" max="5128" width="11.08984375" style="47" customWidth="1"/>
    <col min="5129" max="5129" width="3.90625" style="47" bestFit="1" customWidth="1"/>
    <col min="5130" max="5130" width="11.08984375" style="47" customWidth="1"/>
    <col min="5131" max="5131" width="6" style="47" customWidth="1"/>
    <col min="5132" max="5132" width="5.08984375" style="47" customWidth="1"/>
    <col min="5133" max="5133" width="5.90625" style="47" customWidth="1"/>
    <col min="5134" max="5134" width="3.08984375" style="47" customWidth="1"/>
    <col min="5135" max="5135" width="12.90625" style="47" customWidth="1"/>
    <col min="5136" max="5136" width="2.90625" style="47" customWidth="1"/>
    <col min="5137" max="5137" width="77.453125" style="47" customWidth="1"/>
    <col min="5138" max="5382" width="11.36328125" style="47"/>
    <col min="5383" max="5383" width="16.90625" style="47" customWidth="1"/>
    <col min="5384" max="5384" width="11.08984375" style="47" customWidth="1"/>
    <col min="5385" max="5385" width="3.90625" style="47" bestFit="1" customWidth="1"/>
    <col min="5386" max="5386" width="11.08984375" style="47" customWidth="1"/>
    <col min="5387" max="5387" width="6" style="47" customWidth="1"/>
    <col min="5388" max="5388" width="5.08984375" style="47" customWidth="1"/>
    <col min="5389" max="5389" width="5.90625" style="47" customWidth="1"/>
    <col min="5390" max="5390" width="3.08984375" style="47" customWidth="1"/>
    <col min="5391" max="5391" width="12.90625" style="47" customWidth="1"/>
    <col min="5392" max="5392" width="2.90625" style="47" customWidth="1"/>
    <col min="5393" max="5393" width="77.453125" style="47" customWidth="1"/>
    <col min="5394" max="5638" width="11.36328125" style="47"/>
    <col min="5639" max="5639" width="16.90625" style="47" customWidth="1"/>
    <col min="5640" max="5640" width="11.08984375" style="47" customWidth="1"/>
    <col min="5641" max="5641" width="3.90625" style="47" bestFit="1" customWidth="1"/>
    <col min="5642" max="5642" width="11.08984375" style="47" customWidth="1"/>
    <col min="5643" max="5643" width="6" style="47" customWidth="1"/>
    <col min="5644" max="5644" width="5.08984375" style="47" customWidth="1"/>
    <col min="5645" max="5645" width="5.90625" style="47" customWidth="1"/>
    <col min="5646" max="5646" width="3.08984375" style="47" customWidth="1"/>
    <col min="5647" max="5647" width="12.90625" style="47" customWidth="1"/>
    <col min="5648" max="5648" width="2.90625" style="47" customWidth="1"/>
    <col min="5649" max="5649" width="77.453125" style="47" customWidth="1"/>
    <col min="5650" max="5894" width="11.36328125" style="47"/>
    <col min="5895" max="5895" width="16.90625" style="47" customWidth="1"/>
    <col min="5896" max="5896" width="11.08984375" style="47" customWidth="1"/>
    <col min="5897" max="5897" width="3.90625" style="47" bestFit="1" customWidth="1"/>
    <col min="5898" max="5898" width="11.08984375" style="47" customWidth="1"/>
    <col min="5899" max="5899" width="6" style="47" customWidth="1"/>
    <col min="5900" max="5900" width="5.08984375" style="47" customWidth="1"/>
    <col min="5901" max="5901" width="5.90625" style="47" customWidth="1"/>
    <col min="5902" max="5902" width="3.08984375" style="47" customWidth="1"/>
    <col min="5903" max="5903" width="12.90625" style="47" customWidth="1"/>
    <col min="5904" max="5904" width="2.90625" style="47" customWidth="1"/>
    <col min="5905" max="5905" width="77.453125" style="47" customWidth="1"/>
    <col min="5906" max="6150" width="11.36328125" style="47"/>
    <col min="6151" max="6151" width="16.90625" style="47" customWidth="1"/>
    <col min="6152" max="6152" width="11.08984375" style="47" customWidth="1"/>
    <col min="6153" max="6153" width="3.90625" style="47" bestFit="1" customWidth="1"/>
    <col min="6154" max="6154" width="11.08984375" style="47" customWidth="1"/>
    <col min="6155" max="6155" width="6" style="47" customWidth="1"/>
    <col min="6156" max="6156" width="5.08984375" style="47" customWidth="1"/>
    <col min="6157" max="6157" width="5.90625" style="47" customWidth="1"/>
    <col min="6158" max="6158" width="3.08984375" style="47" customWidth="1"/>
    <col min="6159" max="6159" width="12.90625" style="47" customWidth="1"/>
    <col min="6160" max="6160" width="2.90625" style="47" customWidth="1"/>
    <col min="6161" max="6161" width="77.453125" style="47" customWidth="1"/>
    <col min="6162" max="6406" width="11.36328125" style="47"/>
    <col min="6407" max="6407" width="16.90625" style="47" customWidth="1"/>
    <col min="6408" max="6408" width="11.08984375" style="47" customWidth="1"/>
    <col min="6409" max="6409" width="3.90625" style="47" bestFit="1" customWidth="1"/>
    <col min="6410" max="6410" width="11.08984375" style="47" customWidth="1"/>
    <col min="6411" max="6411" width="6" style="47" customWidth="1"/>
    <col min="6412" max="6412" width="5.08984375" style="47" customWidth="1"/>
    <col min="6413" max="6413" width="5.90625" style="47" customWidth="1"/>
    <col min="6414" max="6414" width="3.08984375" style="47" customWidth="1"/>
    <col min="6415" max="6415" width="12.90625" style="47" customWidth="1"/>
    <col min="6416" max="6416" width="2.90625" style="47" customWidth="1"/>
    <col min="6417" max="6417" width="77.453125" style="47" customWidth="1"/>
    <col min="6418" max="6662" width="11.36328125" style="47"/>
    <col min="6663" max="6663" width="16.90625" style="47" customWidth="1"/>
    <col min="6664" max="6664" width="11.08984375" style="47" customWidth="1"/>
    <col min="6665" max="6665" width="3.90625" style="47" bestFit="1" customWidth="1"/>
    <col min="6666" max="6666" width="11.08984375" style="47" customWidth="1"/>
    <col min="6667" max="6667" width="6" style="47" customWidth="1"/>
    <col min="6668" max="6668" width="5.08984375" style="47" customWidth="1"/>
    <col min="6669" max="6669" width="5.90625" style="47" customWidth="1"/>
    <col min="6670" max="6670" width="3.08984375" style="47" customWidth="1"/>
    <col min="6671" max="6671" width="12.90625" style="47" customWidth="1"/>
    <col min="6672" max="6672" width="2.90625" style="47" customWidth="1"/>
    <col min="6673" max="6673" width="77.453125" style="47" customWidth="1"/>
    <col min="6674" max="6918" width="11.36328125" style="47"/>
    <col min="6919" max="6919" width="16.90625" style="47" customWidth="1"/>
    <col min="6920" max="6920" width="11.08984375" style="47" customWidth="1"/>
    <col min="6921" max="6921" width="3.90625" style="47" bestFit="1" customWidth="1"/>
    <col min="6922" max="6922" width="11.08984375" style="47" customWidth="1"/>
    <col min="6923" max="6923" width="6" style="47" customWidth="1"/>
    <col min="6924" max="6924" width="5.08984375" style="47" customWidth="1"/>
    <col min="6925" max="6925" width="5.90625" style="47" customWidth="1"/>
    <col min="6926" max="6926" width="3.08984375" style="47" customWidth="1"/>
    <col min="6927" max="6927" width="12.90625" style="47" customWidth="1"/>
    <col min="6928" max="6928" width="2.90625" style="47" customWidth="1"/>
    <col min="6929" max="6929" width="77.453125" style="47" customWidth="1"/>
    <col min="6930" max="7174" width="11.36328125" style="47"/>
    <col min="7175" max="7175" width="16.90625" style="47" customWidth="1"/>
    <col min="7176" max="7176" width="11.08984375" style="47" customWidth="1"/>
    <col min="7177" max="7177" width="3.90625" style="47" bestFit="1" customWidth="1"/>
    <col min="7178" max="7178" width="11.08984375" style="47" customWidth="1"/>
    <col min="7179" max="7179" width="6" style="47" customWidth="1"/>
    <col min="7180" max="7180" width="5.08984375" style="47" customWidth="1"/>
    <col min="7181" max="7181" width="5.90625" style="47" customWidth="1"/>
    <col min="7182" max="7182" width="3.08984375" style="47" customWidth="1"/>
    <col min="7183" max="7183" width="12.90625" style="47" customWidth="1"/>
    <col min="7184" max="7184" width="2.90625" style="47" customWidth="1"/>
    <col min="7185" max="7185" width="77.453125" style="47" customWidth="1"/>
    <col min="7186" max="7430" width="11.36328125" style="47"/>
    <col min="7431" max="7431" width="16.90625" style="47" customWidth="1"/>
    <col min="7432" max="7432" width="11.08984375" style="47" customWidth="1"/>
    <col min="7433" max="7433" width="3.90625" style="47" bestFit="1" customWidth="1"/>
    <col min="7434" max="7434" width="11.08984375" style="47" customWidth="1"/>
    <col min="7435" max="7435" width="6" style="47" customWidth="1"/>
    <col min="7436" max="7436" width="5.08984375" style="47" customWidth="1"/>
    <col min="7437" max="7437" width="5.90625" style="47" customWidth="1"/>
    <col min="7438" max="7438" width="3.08984375" style="47" customWidth="1"/>
    <col min="7439" max="7439" width="12.90625" style="47" customWidth="1"/>
    <col min="7440" max="7440" width="2.90625" style="47" customWidth="1"/>
    <col min="7441" max="7441" width="77.453125" style="47" customWidth="1"/>
    <col min="7442" max="7686" width="11.36328125" style="47"/>
    <col min="7687" max="7687" width="16.90625" style="47" customWidth="1"/>
    <col min="7688" max="7688" width="11.08984375" style="47" customWidth="1"/>
    <col min="7689" max="7689" width="3.90625" style="47" bestFit="1" customWidth="1"/>
    <col min="7690" max="7690" width="11.08984375" style="47" customWidth="1"/>
    <col min="7691" max="7691" width="6" style="47" customWidth="1"/>
    <col min="7692" max="7692" width="5.08984375" style="47" customWidth="1"/>
    <col min="7693" max="7693" width="5.90625" style="47" customWidth="1"/>
    <col min="7694" max="7694" width="3.08984375" style="47" customWidth="1"/>
    <col min="7695" max="7695" width="12.90625" style="47" customWidth="1"/>
    <col min="7696" max="7696" width="2.90625" style="47" customWidth="1"/>
    <col min="7697" max="7697" width="77.453125" style="47" customWidth="1"/>
    <col min="7698" max="7942" width="11.36328125" style="47"/>
    <col min="7943" max="7943" width="16.90625" style="47" customWidth="1"/>
    <col min="7944" max="7944" width="11.08984375" style="47" customWidth="1"/>
    <col min="7945" max="7945" width="3.90625" style="47" bestFit="1" customWidth="1"/>
    <col min="7946" max="7946" width="11.08984375" style="47" customWidth="1"/>
    <col min="7947" max="7947" width="6" style="47" customWidth="1"/>
    <col min="7948" max="7948" width="5.08984375" style="47" customWidth="1"/>
    <col min="7949" max="7949" width="5.90625" style="47" customWidth="1"/>
    <col min="7950" max="7950" width="3.08984375" style="47" customWidth="1"/>
    <col min="7951" max="7951" width="12.90625" style="47" customWidth="1"/>
    <col min="7952" max="7952" width="2.90625" style="47" customWidth="1"/>
    <col min="7953" max="7953" width="77.453125" style="47" customWidth="1"/>
    <col min="7954" max="8198" width="11.36328125" style="47"/>
    <col min="8199" max="8199" width="16.90625" style="47" customWidth="1"/>
    <col min="8200" max="8200" width="11.08984375" style="47" customWidth="1"/>
    <col min="8201" max="8201" width="3.90625" style="47" bestFit="1" customWidth="1"/>
    <col min="8202" max="8202" width="11.08984375" style="47" customWidth="1"/>
    <col min="8203" max="8203" width="6" style="47" customWidth="1"/>
    <col min="8204" max="8204" width="5.08984375" style="47" customWidth="1"/>
    <col min="8205" max="8205" width="5.90625" style="47" customWidth="1"/>
    <col min="8206" max="8206" width="3.08984375" style="47" customWidth="1"/>
    <col min="8207" max="8207" width="12.90625" style="47" customWidth="1"/>
    <col min="8208" max="8208" width="2.90625" style="47" customWidth="1"/>
    <col min="8209" max="8209" width="77.453125" style="47" customWidth="1"/>
    <col min="8210" max="8454" width="11.36328125" style="47"/>
    <col min="8455" max="8455" width="16.90625" style="47" customWidth="1"/>
    <col min="8456" max="8456" width="11.08984375" style="47" customWidth="1"/>
    <col min="8457" max="8457" width="3.90625" style="47" bestFit="1" customWidth="1"/>
    <col min="8458" max="8458" width="11.08984375" style="47" customWidth="1"/>
    <col min="8459" max="8459" width="6" style="47" customWidth="1"/>
    <col min="8460" max="8460" width="5.08984375" style="47" customWidth="1"/>
    <col min="8461" max="8461" width="5.90625" style="47" customWidth="1"/>
    <col min="8462" max="8462" width="3.08984375" style="47" customWidth="1"/>
    <col min="8463" max="8463" width="12.90625" style="47" customWidth="1"/>
    <col min="8464" max="8464" width="2.90625" style="47" customWidth="1"/>
    <col min="8465" max="8465" width="77.453125" style="47" customWidth="1"/>
    <col min="8466" max="8710" width="11.36328125" style="47"/>
    <col min="8711" max="8711" width="16.90625" style="47" customWidth="1"/>
    <col min="8712" max="8712" width="11.08984375" style="47" customWidth="1"/>
    <col min="8713" max="8713" width="3.90625" style="47" bestFit="1" customWidth="1"/>
    <col min="8714" max="8714" width="11.08984375" style="47" customWidth="1"/>
    <col min="8715" max="8715" width="6" style="47" customWidth="1"/>
    <col min="8716" max="8716" width="5.08984375" style="47" customWidth="1"/>
    <col min="8717" max="8717" width="5.90625" style="47" customWidth="1"/>
    <col min="8718" max="8718" width="3.08984375" style="47" customWidth="1"/>
    <col min="8719" max="8719" width="12.90625" style="47" customWidth="1"/>
    <col min="8720" max="8720" width="2.90625" style="47" customWidth="1"/>
    <col min="8721" max="8721" width="77.453125" style="47" customWidth="1"/>
    <col min="8722" max="8966" width="11.36328125" style="47"/>
    <col min="8967" max="8967" width="16.90625" style="47" customWidth="1"/>
    <col min="8968" max="8968" width="11.08984375" style="47" customWidth="1"/>
    <col min="8969" max="8969" width="3.90625" style="47" bestFit="1" customWidth="1"/>
    <col min="8970" max="8970" width="11.08984375" style="47" customWidth="1"/>
    <col min="8971" max="8971" width="6" style="47" customWidth="1"/>
    <col min="8972" max="8972" width="5.08984375" style="47" customWidth="1"/>
    <col min="8973" max="8973" width="5.90625" style="47" customWidth="1"/>
    <col min="8974" max="8974" width="3.08984375" style="47" customWidth="1"/>
    <col min="8975" max="8975" width="12.90625" style="47" customWidth="1"/>
    <col min="8976" max="8976" width="2.90625" style="47" customWidth="1"/>
    <col min="8977" max="8977" width="77.453125" style="47" customWidth="1"/>
    <col min="8978" max="9222" width="11.36328125" style="47"/>
    <col min="9223" max="9223" width="16.90625" style="47" customWidth="1"/>
    <col min="9224" max="9224" width="11.08984375" style="47" customWidth="1"/>
    <col min="9225" max="9225" width="3.90625" style="47" bestFit="1" customWidth="1"/>
    <col min="9226" max="9226" width="11.08984375" style="47" customWidth="1"/>
    <col min="9227" max="9227" width="6" style="47" customWidth="1"/>
    <col min="9228" max="9228" width="5.08984375" style="47" customWidth="1"/>
    <col min="9229" max="9229" width="5.90625" style="47" customWidth="1"/>
    <col min="9230" max="9230" width="3.08984375" style="47" customWidth="1"/>
    <col min="9231" max="9231" width="12.90625" style="47" customWidth="1"/>
    <col min="9232" max="9232" width="2.90625" style="47" customWidth="1"/>
    <col min="9233" max="9233" width="77.453125" style="47" customWidth="1"/>
    <col min="9234" max="9478" width="11.36328125" style="47"/>
    <col min="9479" max="9479" width="16.90625" style="47" customWidth="1"/>
    <col min="9480" max="9480" width="11.08984375" style="47" customWidth="1"/>
    <col min="9481" max="9481" width="3.90625" style="47" bestFit="1" customWidth="1"/>
    <col min="9482" max="9482" width="11.08984375" style="47" customWidth="1"/>
    <col min="9483" max="9483" width="6" style="47" customWidth="1"/>
    <col min="9484" max="9484" width="5.08984375" style="47" customWidth="1"/>
    <col min="9485" max="9485" width="5.90625" style="47" customWidth="1"/>
    <col min="9486" max="9486" width="3.08984375" style="47" customWidth="1"/>
    <col min="9487" max="9487" width="12.90625" style="47" customWidth="1"/>
    <col min="9488" max="9488" width="2.90625" style="47" customWidth="1"/>
    <col min="9489" max="9489" width="77.453125" style="47" customWidth="1"/>
    <col min="9490" max="9734" width="11.36328125" style="47"/>
    <col min="9735" max="9735" width="16.90625" style="47" customWidth="1"/>
    <col min="9736" max="9736" width="11.08984375" style="47" customWidth="1"/>
    <col min="9737" max="9737" width="3.90625" style="47" bestFit="1" customWidth="1"/>
    <col min="9738" max="9738" width="11.08984375" style="47" customWidth="1"/>
    <col min="9739" max="9739" width="6" style="47" customWidth="1"/>
    <col min="9740" max="9740" width="5.08984375" style="47" customWidth="1"/>
    <col min="9741" max="9741" width="5.90625" style="47" customWidth="1"/>
    <col min="9742" max="9742" width="3.08984375" style="47" customWidth="1"/>
    <col min="9743" max="9743" width="12.90625" style="47" customWidth="1"/>
    <col min="9744" max="9744" width="2.90625" style="47" customWidth="1"/>
    <col min="9745" max="9745" width="77.453125" style="47" customWidth="1"/>
    <col min="9746" max="9990" width="11.36328125" style="47"/>
    <col min="9991" max="9991" width="16.90625" style="47" customWidth="1"/>
    <col min="9992" max="9992" width="11.08984375" style="47" customWidth="1"/>
    <col min="9993" max="9993" width="3.90625" style="47" bestFit="1" customWidth="1"/>
    <col min="9994" max="9994" width="11.08984375" style="47" customWidth="1"/>
    <col min="9995" max="9995" width="6" style="47" customWidth="1"/>
    <col min="9996" max="9996" width="5.08984375" style="47" customWidth="1"/>
    <col min="9997" max="9997" width="5.90625" style="47" customWidth="1"/>
    <col min="9998" max="9998" width="3.08984375" style="47" customWidth="1"/>
    <col min="9999" max="9999" width="12.90625" style="47" customWidth="1"/>
    <col min="10000" max="10000" width="2.90625" style="47" customWidth="1"/>
    <col min="10001" max="10001" width="77.453125" style="47" customWidth="1"/>
    <col min="10002" max="10246" width="11.36328125" style="47"/>
    <col min="10247" max="10247" width="16.90625" style="47" customWidth="1"/>
    <col min="10248" max="10248" width="11.08984375" style="47" customWidth="1"/>
    <col min="10249" max="10249" width="3.90625" style="47" bestFit="1" customWidth="1"/>
    <col min="10250" max="10250" width="11.08984375" style="47" customWidth="1"/>
    <col min="10251" max="10251" width="6" style="47" customWidth="1"/>
    <col min="10252" max="10252" width="5.08984375" style="47" customWidth="1"/>
    <col min="10253" max="10253" width="5.90625" style="47" customWidth="1"/>
    <col min="10254" max="10254" width="3.08984375" style="47" customWidth="1"/>
    <col min="10255" max="10255" width="12.90625" style="47" customWidth="1"/>
    <col min="10256" max="10256" width="2.90625" style="47" customWidth="1"/>
    <col min="10257" max="10257" width="77.453125" style="47" customWidth="1"/>
    <col min="10258" max="10502" width="11.36328125" style="47"/>
    <col min="10503" max="10503" width="16.90625" style="47" customWidth="1"/>
    <col min="10504" max="10504" width="11.08984375" style="47" customWidth="1"/>
    <col min="10505" max="10505" width="3.90625" style="47" bestFit="1" customWidth="1"/>
    <col min="10506" max="10506" width="11.08984375" style="47" customWidth="1"/>
    <col min="10507" max="10507" width="6" style="47" customWidth="1"/>
    <col min="10508" max="10508" width="5.08984375" style="47" customWidth="1"/>
    <col min="10509" max="10509" width="5.90625" style="47" customWidth="1"/>
    <col min="10510" max="10510" width="3.08984375" style="47" customWidth="1"/>
    <col min="10511" max="10511" width="12.90625" style="47" customWidth="1"/>
    <col min="10512" max="10512" width="2.90625" style="47" customWidth="1"/>
    <col min="10513" max="10513" width="77.453125" style="47" customWidth="1"/>
    <col min="10514" max="10758" width="11.36328125" style="47"/>
    <col min="10759" max="10759" width="16.90625" style="47" customWidth="1"/>
    <col min="10760" max="10760" width="11.08984375" style="47" customWidth="1"/>
    <col min="10761" max="10761" width="3.90625" style="47" bestFit="1" customWidth="1"/>
    <col min="10762" max="10762" width="11.08984375" style="47" customWidth="1"/>
    <col min="10763" max="10763" width="6" style="47" customWidth="1"/>
    <col min="10764" max="10764" width="5.08984375" style="47" customWidth="1"/>
    <col min="10765" max="10765" width="5.90625" style="47" customWidth="1"/>
    <col min="10766" max="10766" width="3.08984375" style="47" customWidth="1"/>
    <col min="10767" max="10767" width="12.90625" style="47" customWidth="1"/>
    <col min="10768" max="10768" width="2.90625" style="47" customWidth="1"/>
    <col min="10769" max="10769" width="77.453125" style="47" customWidth="1"/>
    <col min="10770" max="11014" width="11.36328125" style="47"/>
    <col min="11015" max="11015" width="16.90625" style="47" customWidth="1"/>
    <col min="11016" max="11016" width="11.08984375" style="47" customWidth="1"/>
    <col min="11017" max="11017" width="3.90625" style="47" bestFit="1" customWidth="1"/>
    <col min="11018" max="11018" width="11.08984375" style="47" customWidth="1"/>
    <col min="11019" max="11019" width="6" style="47" customWidth="1"/>
    <col min="11020" max="11020" width="5.08984375" style="47" customWidth="1"/>
    <col min="11021" max="11021" width="5.90625" style="47" customWidth="1"/>
    <col min="11022" max="11022" width="3.08984375" style="47" customWidth="1"/>
    <col min="11023" max="11023" width="12.90625" style="47" customWidth="1"/>
    <col min="11024" max="11024" width="2.90625" style="47" customWidth="1"/>
    <col min="11025" max="11025" width="77.453125" style="47" customWidth="1"/>
    <col min="11026" max="11270" width="11.36328125" style="47"/>
    <col min="11271" max="11271" width="16.90625" style="47" customWidth="1"/>
    <col min="11272" max="11272" width="11.08984375" style="47" customWidth="1"/>
    <col min="11273" max="11273" width="3.90625" style="47" bestFit="1" customWidth="1"/>
    <col min="11274" max="11274" width="11.08984375" style="47" customWidth="1"/>
    <col min="11275" max="11275" width="6" style="47" customWidth="1"/>
    <col min="11276" max="11276" width="5.08984375" style="47" customWidth="1"/>
    <col min="11277" max="11277" width="5.90625" style="47" customWidth="1"/>
    <col min="11278" max="11278" width="3.08984375" style="47" customWidth="1"/>
    <col min="11279" max="11279" width="12.90625" style="47" customWidth="1"/>
    <col min="11280" max="11280" width="2.90625" style="47" customWidth="1"/>
    <col min="11281" max="11281" width="77.453125" style="47" customWidth="1"/>
    <col min="11282" max="11526" width="11.36328125" style="47"/>
    <col min="11527" max="11527" width="16.90625" style="47" customWidth="1"/>
    <col min="11528" max="11528" width="11.08984375" style="47" customWidth="1"/>
    <col min="11529" max="11529" width="3.90625" style="47" bestFit="1" customWidth="1"/>
    <col min="11530" max="11530" width="11.08984375" style="47" customWidth="1"/>
    <col min="11531" max="11531" width="6" style="47" customWidth="1"/>
    <col min="11532" max="11532" width="5.08984375" style="47" customWidth="1"/>
    <col min="11533" max="11533" width="5.90625" style="47" customWidth="1"/>
    <col min="11534" max="11534" width="3.08984375" style="47" customWidth="1"/>
    <col min="11535" max="11535" width="12.90625" style="47" customWidth="1"/>
    <col min="11536" max="11536" width="2.90625" style="47" customWidth="1"/>
    <col min="11537" max="11537" width="77.453125" style="47" customWidth="1"/>
    <col min="11538" max="11782" width="11.36328125" style="47"/>
    <col min="11783" max="11783" width="16.90625" style="47" customWidth="1"/>
    <col min="11784" max="11784" width="11.08984375" style="47" customWidth="1"/>
    <col min="11785" max="11785" width="3.90625" style="47" bestFit="1" customWidth="1"/>
    <col min="11786" max="11786" width="11.08984375" style="47" customWidth="1"/>
    <col min="11787" max="11787" width="6" style="47" customWidth="1"/>
    <col min="11788" max="11788" width="5.08984375" style="47" customWidth="1"/>
    <col min="11789" max="11789" width="5.90625" style="47" customWidth="1"/>
    <col min="11790" max="11790" width="3.08984375" style="47" customWidth="1"/>
    <col min="11791" max="11791" width="12.90625" style="47" customWidth="1"/>
    <col min="11792" max="11792" width="2.90625" style="47" customWidth="1"/>
    <col min="11793" max="11793" width="77.453125" style="47" customWidth="1"/>
    <col min="11794" max="12038" width="11.36328125" style="47"/>
    <col min="12039" max="12039" width="16.90625" style="47" customWidth="1"/>
    <col min="12040" max="12040" width="11.08984375" style="47" customWidth="1"/>
    <col min="12041" max="12041" width="3.90625" style="47" bestFit="1" customWidth="1"/>
    <col min="12042" max="12042" width="11.08984375" style="47" customWidth="1"/>
    <col min="12043" max="12043" width="6" style="47" customWidth="1"/>
    <col min="12044" max="12044" width="5.08984375" style="47" customWidth="1"/>
    <col min="12045" max="12045" width="5.90625" style="47" customWidth="1"/>
    <col min="12046" max="12046" width="3.08984375" style="47" customWidth="1"/>
    <col min="12047" max="12047" width="12.90625" style="47" customWidth="1"/>
    <col min="12048" max="12048" width="2.90625" style="47" customWidth="1"/>
    <col min="12049" max="12049" width="77.453125" style="47" customWidth="1"/>
    <col min="12050" max="12294" width="11.36328125" style="47"/>
    <col min="12295" max="12295" width="16.90625" style="47" customWidth="1"/>
    <col min="12296" max="12296" width="11.08984375" style="47" customWidth="1"/>
    <col min="12297" max="12297" width="3.90625" style="47" bestFit="1" customWidth="1"/>
    <col min="12298" max="12298" width="11.08984375" style="47" customWidth="1"/>
    <col min="12299" max="12299" width="6" style="47" customWidth="1"/>
    <col min="12300" max="12300" width="5.08984375" style="47" customWidth="1"/>
    <col min="12301" max="12301" width="5.90625" style="47" customWidth="1"/>
    <col min="12302" max="12302" width="3.08984375" style="47" customWidth="1"/>
    <col min="12303" max="12303" width="12.90625" style="47" customWidth="1"/>
    <col min="12304" max="12304" width="2.90625" style="47" customWidth="1"/>
    <col min="12305" max="12305" width="77.453125" style="47" customWidth="1"/>
    <col min="12306" max="12550" width="11.36328125" style="47"/>
    <col min="12551" max="12551" width="16.90625" style="47" customWidth="1"/>
    <col min="12552" max="12552" width="11.08984375" style="47" customWidth="1"/>
    <col min="12553" max="12553" width="3.90625" style="47" bestFit="1" customWidth="1"/>
    <col min="12554" max="12554" width="11.08984375" style="47" customWidth="1"/>
    <col min="12555" max="12555" width="6" style="47" customWidth="1"/>
    <col min="12556" max="12556" width="5.08984375" style="47" customWidth="1"/>
    <col min="12557" max="12557" width="5.90625" style="47" customWidth="1"/>
    <col min="12558" max="12558" width="3.08984375" style="47" customWidth="1"/>
    <col min="12559" max="12559" width="12.90625" style="47" customWidth="1"/>
    <col min="12560" max="12560" width="2.90625" style="47" customWidth="1"/>
    <col min="12561" max="12561" width="77.453125" style="47" customWidth="1"/>
    <col min="12562" max="12806" width="11.36328125" style="47"/>
    <col min="12807" max="12807" width="16.90625" style="47" customWidth="1"/>
    <col min="12808" max="12808" width="11.08984375" style="47" customWidth="1"/>
    <col min="12809" max="12809" width="3.90625" style="47" bestFit="1" customWidth="1"/>
    <col min="12810" max="12810" width="11.08984375" style="47" customWidth="1"/>
    <col min="12811" max="12811" width="6" style="47" customWidth="1"/>
    <col min="12812" max="12812" width="5.08984375" style="47" customWidth="1"/>
    <col min="12813" max="12813" width="5.90625" style="47" customWidth="1"/>
    <col min="12814" max="12814" width="3.08984375" style="47" customWidth="1"/>
    <col min="12815" max="12815" width="12.90625" style="47" customWidth="1"/>
    <col min="12816" max="12816" width="2.90625" style="47" customWidth="1"/>
    <col min="12817" max="12817" width="77.453125" style="47" customWidth="1"/>
    <col min="12818" max="13062" width="11.36328125" style="47"/>
    <col min="13063" max="13063" width="16.90625" style="47" customWidth="1"/>
    <col min="13064" max="13064" width="11.08984375" style="47" customWidth="1"/>
    <col min="13065" max="13065" width="3.90625" style="47" bestFit="1" customWidth="1"/>
    <col min="13066" max="13066" width="11.08984375" style="47" customWidth="1"/>
    <col min="13067" max="13067" width="6" style="47" customWidth="1"/>
    <col min="13068" max="13068" width="5.08984375" style="47" customWidth="1"/>
    <col min="13069" max="13069" width="5.90625" style="47" customWidth="1"/>
    <col min="13070" max="13070" width="3.08984375" style="47" customWidth="1"/>
    <col min="13071" max="13071" width="12.90625" style="47" customWidth="1"/>
    <col min="13072" max="13072" width="2.90625" style="47" customWidth="1"/>
    <col min="13073" max="13073" width="77.453125" style="47" customWidth="1"/>
    <col min="13074" max="13318" width="11.36328125" style="47"/>
    <col min="13319" max="13319" width="16.90625" style="47" customWidth="1"/>
    <col min="13320" max="13320" width="11.08984375" style="47" customWidth="1"/>
    <col min="13321" max="13321" width="3.90625" style="47" bestFit="1" customWidth="1"/>
    <col min="13322" max="13322" width="11.08984375" style="47" customWidth="1"/>
    <col min="13323" max="13323" width="6" style="47" customWidth="1"/>
    <col min="13324" max="13324" width="5.08984375" style="47" customWidth="1"/>
    <col min="13325" max="13325" width="5.90625" style="47" customWidth="1"/>
    <col min="13326" max="13326" width="3.08984375" style="47" customWidth="1"/>
    <col min="13327" max="13327" width="12.90625" style="47" customWidth="1"/>
    <col min="13328" max="13328" width="2.90625" style="47" customWidth="1"/>
    <col min="13329" max="13329" width="77.453125" style="47" customWidth="1"/>
    <col min="13330" max="13574" width="11.36328125" style="47"/>
    <col min="13575" max="13575" width="16.90625" style="47" customWidth="1"/>
    <col min="13576" max="13576" width="11.08984375" style="47" customWidth="1"/>
    <col min="13577" max="13577" width="3.90625" style="47" bestFit="1" customWidth="1"/>
    <col min="13578" max="13578" width="11.08984375" style="47" customWidth="1"/>
    <col min="13579" max="13579" width="6" style="47" customWidth="1"/>
    <col min="13580" max="13580" width="5.08984375" style="47" customWidth="1"/>
    <col min="13581" max="13581" width="5.90625" style="47" customWidth="1"/>
    <col min="13582" max="13582" width="3.08984375" style="47" customWidth="1"/>
    <col min="13583" max="13583" width="12.90625" style="47" customWidth="1"/>
    <col min="13584" max="13584" width="2.90625" style="47" customWidth="1"/>
    <col min="13585" max="13585" width="77.453125" style="47" customWidth="1"/>
    <col min="13586" max="13830" width="11.36328125" style="47"/>
    <col min="13831" max="13831" width="16.90625" style="47" customWidth="1"/>
    <col min="13832" max="13832" width="11.08984375" style="47" customWidth="1"/>
    <col min="13833" max="13833" width="3.90625" style="47" bestFit="1" customWidth="1"/>
    <col min="13834" max="13834" width="11.08984375" style="47" customWidth="1"/>
    <col min="13835" max="13835" width="6" style="47" customWidth="1"/>
    <col min="13836" max="13836" width="5.08984375" style="47" customWidth="1"/>
    <col min="13837" max="13837" width="5.90625" style="47" customWidth="1"/>
    <col min="13838" max="13838" width="3.08984375" style="47" customWidth="1"/>
    <col min="13839" max="13839" width="12.90625" style="47" customWidth="1"/>
    <col min="13840" max="13840" width="2.90625" style="47" customWidth="1"/>
    <col min="13841" max="13841" width="77.453125" style="47" customWidth="1"/>
    <col min="13842" max="14086" width="11.36328125" style="47"/>
    <col min="14087" max="14087" width="16.90625" style="47" customWidth="1"/>
    <col min="14088" max="14088" width="11.08984375" style="47" customWidth="1"/>
    <col min="14089" max="14089" width="3.90625" style="47" bestFit="1" customWidth="1"/>
    <col min="14090" max="14090" width="11.08984375" style="47" customWidth="1"/>
    <col min="14091" max="14091" width="6" style="47" customWidth="1"/>
    <col min="14092" max="14092" width="5.08984375" style="47" customWidth="1"/>
    <col min="14093" max="14093" width="5.90625" style="47" customWidth="1"/>
    <col min="14094" max="14094" width="3.08984375" style="47" customWidth="1"/>
    <col min="14095" max="14095" width="12.90625" style="47" customWidth="1"/>
    <col min="14096" max="14096" width="2.90625" style="47" customWidth="1"/>
    <col min="14097" max="14097" width="77.453125" style="47" customWidth="1"/>
    <col min="14098" max="14342" width="11.36328125" style="47"/>
    <col min="14343" max="14343" width="16.90625" style="47" customWidth="1"/>
    <col min="14344" max="14344" width="11.08984375" style="47" customWidth="1"/>
    <col min="14345" max="14345" width="3.90625" style="47" bestFit="1" customWidth="1"/>
    <col min="14346" max="14346" width="11.08984375" style="47" customWidth="1"/>
    <col min="14347" max="14347" width="6" style="47" customWidth="1"/>
    <col min="14348" max="14348" width="5.08984375" style="47" customWidth="1"/>
    <col min="14349" max="14349" width="5.90625" style="47" customWidth="1"/>
    <col min="14350" max="14350" width="3.08984375" style="47" customWidth="1"/>
    <col min="14351" max="14351" width="12.90625" style="47" customWidth="1"/>
    <col min="14352" max="14352" width="2.90625" style="47" customWidth="1"/>
    <col min="14353" max="14353" width="77.453125" style="47" customWidth="1"/>
    <col min="14354" max="14598" width="11.36328125" style="47"/>
    <col min="14599" max="14599" width="16.90625" style="47" customWidth="1"/>
    <col min="14600" max="14600" width="11.08984375" style="47" customWidth="1"/>
    <col min="14601" max="14601" width="3.90625" style="47" bestFit="1" customWidth="1"/>
    <col min="14602" max="14602" width="11.08984375" style="47" customWidth="1"/>
    <col min="14603" max="14603" width="6" style="47" customWidth="1"/>
    <col min="14604" max="14604" width="5.08984375" style="47" customWidth="1"/>
    <col min="14605" max="14605" width="5.90625" style="47" customWidth="1"/>
    <col min="14606" max="14606" width="3.08984375" style="47" customWidth="1"/>
    <col min="14607" max="14607" width="12.90625" style="47" customWidth="1"/>
    <col min="14608" max="14608" width="2.90625" style="47" customWidth="1"/>
    <col min="14609" max="14609" width="77.453125" style="47" customWidth="1"/>
    <col min="14610" max="14854" width="11.36328125" style="47"/>
    <col min="14855" max="14855" width="16.90625" style="47" customWidth="1"/>
    <col min="14856" max="14856" width="11.08984375" style="47" customWidth="1"/>
    <col min="14857" max="14857" width="3.90625" style="47" bestFit="1" customWidth="1"/>
    <col min="14858" max="14858" width="11.08984375" style="47" customWidth="1"/>
    <col min="14859" max="14859" width="6" style="47" customWidth="1"/>
    <col min="14860" max="14860" width="5.08984375" style="47" customWidth="1"/>
    <col min="14861" max="14861" width="5.90625" style="47" customWidth="1"/>
    <col min="14862" max="14862" width="3.08984375" style="47" customWidth="1"/>
    <col min="14863" max="14863" width="12.90625" style="47" customWidth="1"/>
    <col min="14864" max="14864" width="2.90625" style="47" customWidth="1"/>
    <col min="14865" max="14865" width="77.453125" style="47" customWidth="1"/>
    <col min="14866" max="15110" width="11.36328125" style="47"/>
    <col min="15111" max="15111" width="16.90625" style="47" customWidth="1"/>
    <col min="15112" max="15112" width="11.08984375" style="47" customWidth="1"/>
    <col min="15113" max="15113" width="3.90625" style="47" bestFit="1" customWidth="1"/>
    <col min="15114" max="15114" width="11.08984375" style="47" customWidth="1"/>
    <col min="15115" max="15115" width="6" style="47" customWidth="1"/>
    <col min="15116" max="15116" width="5.08984375" style="47" customWidth="1"/>
    <col min="15117" max="15117" width="5.90625" style="47" customWidth="1"/>
    <col min="15118" max="15118" width="3.08984375" style="47" customWidth="1"/>
    <col min="15119" max="15119" width="12.90625" style="47" customWidth="1"/>
    <col min="15120" max="15120" width="2.90625" style="47" customWidth="1"/>
    <col min="15121" max="15121" width="77.453125" style="47" customWidth="1"/>
    <col min="15122" max="15366" width="11.36328125" style="47"/>
    <col min="15367" max="15367" width="16.90625" style="47" customWidth="1"/>
    <col min="15368" max="15368" width="11.08984375" style="47" customWidth="1"/>
    <col min="15369" max="15369" width="3.90625" style="47" bestFit="1" customWidth="1"/>
    <col min="15370" max="15370" width="11.08984375" style="47" customWidth="1"/>
    <col min="15371" max="15371" width="6" style="47" customWidth="1"/>
    <col min="15372" max="15372" width="5.08984375" style="47" customWidth="1"/>
    <col min="15373" max="15373" width="5.90625" style="47" customWidth="1"/>
    <col min="15374" max="15374" width="3.08984375" style="47" customWidth="1"/>
    <col min="15375" max="15375" width="12.90625" style="47" customWidth="1"/>
    <col min="15376" max="15376" width="2.90625" style="47" customWidth="1"/>
    <col min="15377" max="15377" width="77.453125" style="47" customWidth="1"/>
    <col min="15378" max="15622" width="11.36328125" style="47"/>
    <col min="15623" max="15623" width="16.90625" style="47" customWidth="1"/>
    <col min="15624" max="15624" width="11.08984375" style="47" customWidth="1"/>
    <col min="15625" max="15625" width="3.90625" style="47" bestFit="1" customWidth="1"/>
    <col min="15626" max="15626" width="11.08984375" style="47" customWidth="1"/>
    <col min="15627" max="15627" width="6" style="47" customWidth="1"/>
    <col min="15628" max="15628" width="5.08984375" style="47" customWidth="1"/>
    <col min="15629" max="15629" width="5.90625" style="47" customWidth="1"/>
    <col min="15630" max="15630" width="3.08984375" style="47" customWidth="1"/>
    <col min="15631" max="15631" width="12.90625" style="47" customWidth="1"/>
    <col min="15632" max="15632" width="2.90625" style="47" customWidth="1"/>
    <col min="15633" max="15633" width="77.453125" style="47" customWidth="1"/>
    <col min="15634" max="15878" width="11.36328125" style="47"/>
    <col min="15879" max="15879" width="16.90625" style="47" customWidth="1"/>
    <col min="15880" max="15880" width="11.08984375" style="47" customWidth="1"/>
    <col min="15881" max="15881" width="3.90625" style="47" bestFit="1" customWidth="1"/>
    <col min="15882" max="15882" width="11.08984375" style="47" customWidth="1"/>
    <col min="15883" max="15883" width="6" style="47" customWidth="1"/>
    <col min="15884" max="15884" width="5.08984375" style="47" customWidth="1"/>
    <col min="15885" max="15885" width="5.90625" style="47" customWidth="1"/>
    <col min="15886" max="15886" width="3.08984375" style="47" customWidth="1"/>
    <col min="15887" max="15887" width="12.90625" style="47" customWidth="1"/>
    <col min="15888" max="15888" width="2.90625" style="47" customWidth="1"/>
    <col min="15889" max="15889" width="77.453125" style="47" customWidth="1"/>
    <col min="15890" max="16134" width="11.36328125" style="47"/>
    <col min="16135" max="16135" width="16.90625" style="47" customWidth="1"/>
    <col min="16136" max="16136" width="11.08984375" style="47" customWidth="1"/>
    <col min="16137" max="16137" width="3.90625" style="47" bestFit="1" customWidth="1"/>
    <col min="16138" max="16138" width="11.08984375" style="47" customWidth="1"/>
    <col min="16139" max="16139" width="6" style="47" customWidth="1"/>
    <col min="16140" max="16140" width="5.08984375" style="47" customWidth="1"/>
    <col min="16141" max="16141" width="5.90625" style="47" customWidth="1"/>
    <col min="16142" max="16142" width="3.08984375" style="47" customWidth="1"/>
    <col min="16143" max="16143" width="12.90625" style="47" customWidth="1"/>
    <col min="16144" max="16144" width="2.90625" style="47" customWidth="1"/>
    <col min="16145" max="16145" width="77.453125" style="47" customWidth="1"/>
    <col min="16146" max="16384" width="11.36328125" style="47"/>
  </cols>
  <sheetData>
    <row r="1" spans="1:42" ht="24.75" customHeight="1">
      <c r="A1" s="216" t="s">
        <v>195</v>
      </c>
      <c r="B1" s="156"/>
      <c r="C1" s="99"/>
      <c r="D1" s="429" t="str">
        <f>"作　業　日　報　兼　直　接　人　件　費　個　別　明　細　表　（"&amp;AJ7&amp;"年"&amp;AJ8&amp;"月支払分）"</f>
        <v>作　業　日　報　兼　直　接　人　件　費　個　別　明　細　表　（2026年3月支払分）</v>
      </c>
      <c r="E1" s="429"/>
      <c r="F1" s="429"/>
      <c r="G1" s="429"/>
      <c r="H1" s="429"/>
      <c r="I1" s="429"/>
      <c r="J1" s="429"/>
      <c r="K1" s="429"/>
      <c r="L1" s="429"/>
      <c r="M1" s="429"/>
      <c r="N1" s="429"/>
      <c r="AD1" s="425" t="s">
        <v>94</v>
      </c>
      <c r="AE1" s="48" t="s">
        <v>44</v>
      </c>
      <c r="AF1" s="49">
        <f>初期条件設定表!$C$10</f>
        <v>0.375</v>
      </c>
      <c r="AG1" s="49">
        <f>初期条件設定表!$C$14</f>
        <v>0.75</v>
      </c>
      <c r="AI1" s="50" t="s">
        <v>12</v>
      </c>
      <c r="AJ1" s="51">
        <f>' 入力用 従事者別直接人件費集計表（後期）'!A21</f>
        <v>2026</v>
      </c>
      <c r="AM1" s="50" t="s">
        <v>43</v>
      </c>
      <c r="AN1" s="52" t="str">
        <f ca="1">RIGHT(CELL("filename",A1),LEN(CELL("filename",A1))-FIND("]",CELL("filename",A1)))</f>
        <v>2026年3月作業分</v>
      </c>
      <c r="AO1" s="217"/>
      <c r="AP1" s="218"/>
    </row>
    <row r="2" spans="1:42" ht="24.75" customHeight="1">
      <c r="C2" s="99"/>
      <c r="D2" s="429"/>
      <c r="E2" s="429"/>
      <c r="F2" s="429"/>
      <c r="G2" s="429"/>
      <c r="H2" s="429"/>
      <c r="I2" s="429"/>
      <c r="J2" s="429"/>
      <c r="K2" s="429"/>
      <c r="L2" s="429"/>
      <c r="M2" s="429"/>
      <c r="N2" s="429"/>
      <c r="AD2" s="425"/>
      <c r="AE2" s="48"/>
      <c r="AF2" s="49">
        <f>初期条件設定表!$C$11</f>
        <v>0</v>
      </c>
      <c r="AG2" s="49">
        <f>初期条件設定表!$E$11</f>
        <v>0</v>
      </c>
      <c r="AI2" s="50" t="s">
        <v>13</v>
      </c>
      <c r="AJ2" s="51">
        <f>' 入力用 従事者別直接人件費集計表（後期）'!D21</f>
        <v>3</v>
      </c>
      <c r="AN2" s="53"/>
    </row>
    <row r="3" spans="1:42" ht="27.75" customHeight="1">
      <c r="A3" s="219" t="s">
        <v>9</v>
      </c>
      <c r="B3" s="426" t="str">
        <f>' 入力用 従事者別直接人件費集計表（後期）'!D5</f>
        <v>○○△△株式会社</v>
      </c>
      <c r="C3" s="426"/>
      <c r="D3" s="426"/>
      <c r="E3" s="220"/>
      <c r="F3" s="220"/>
      <c r="G3" s="220"/>
      <c r="H3" s="220"/>
      <c r="I3" s="220"/>
      <c r="J3" s="220"/>
      <c r="K3" s="220"/>
      <c r="L3" s="220"/>
      <c r="M3" s="220"/>
      <c r="N3" s="220"/>
      <c r="AD3" s="425"/>
      <c r="AE3" s="48" t="s">
        <v>36</v>
      </c>
      <c r="AF3" s="49">
        <f>初期条件設定表!$C$12</f>
        <v>0.5</v>
      </c>
      <c r="AG3" s="49">
        <f>初期条件設定表!$E$12</f>
        <v>0.54166666666666663</v>
      </c>
      <c r="AI3" s="50" t="s">
        <v>58</v>
      </c>
      <c r="AJ3" s="54">
        <f>DATE($AJ$1,AJ2-1,AF6+1)</f>
        <v>46082</v>
      </c>
      <c r="AN3" s="53"/>
    </row>
    <row r="4" spans="1:42" ht="27.75" customHeight="1">
      <c r="A4" s="221" t="s">
        <v>2</v>
      </c>
      <c r="B4" s="427" t="str">
        <f>' 入力用 従事者別直接人件費集計表（後期）'!D6</f>
        <v>公社　太郎</v>
      </c>
      <c r="C4" s="427"/>
      <c r="D4" s="427"/>
      <c r="E4" s="222"/>
      <c r="F4" s="222"/>
      <c r="G4" s="222"/>
      <c r="AD4" s="425"/>
      <c r="AE4" s="48"/>
      <c r="AF4" s="49">
        <f>初期条件設定表!$C$13</f>
        <v>0</v>
      </c>
      <c r="AG4" s="49">
        <f>初期条件設定表!$E$13</f>
        <v>0</v>
      </c>
      <c r="AI4" s="50" t="s">
        <v>79</v>
      </c>
      <c r="AJ4" s="54">
        <f>DATE(AJ1,AJ2,AF5)</f>
        <v>46112</v>
      </c>
      <c r="AM4" s="50" t="s">
        <v>77</v>
      </c>
      <c r="AN4" s="55">
        <f>LEN(AJ5)</f>
        <v>2</v>
      </c>
    </row>
    <row r="5" spans="1:42" ht="27.75" customHeight="1">
      <c r="A5" s="224" t="s">
        <v>8</v>
      </c>
      <c r="B5" s="428">
        <f>IF(' 入力用 従事者別直接人件費集計表（後期）'!Y8="","",' 入力用 従事者別直接人件費集計表（後期）'!Y8)</f>
        <v>0</v>
      </c>
      <c r="C5" s="428"/>
      <c r="D5" s="428"/>
      <c r="E5" s="222"/>
      <c r="F5" s="222"/>
      <c r="G5" s="222"/>
      <c r="AD5" s="425"/>
      <c r="AE5" s="48" t="s">
        <v>37</v>
      </c>
      <c r="AF5" s="56" t="str">
        <f>IF(初期条件設定表!$C$24="末",TEXT(DATE(AJ1,AJ2+1,1)-1,"d"),初期条件設定表!$C$24)</f>
        <v>31</v>
      </c>
      <c r="AG5" s="47" t="s">
        <v>38</v>
      </c>
      <c r="AI5" s="50" t="s">
        <v>57</v>
      </c>
      <c r="AJ5" s="57" t="str">
        <f>初期条件設定表!Q5</f>
        <v>土日</v>
      </c>
      <c r="AM5" s="50" t="s">
        <v>78</v>
      </c>
      <c r="AN5" s="52" t="str">
        <f>AJ5&amp;"※月火水木金土日"</f>
        <v>土日※月火水木金土日</v>
      </c>
      <c r="AO5" s="217"/>
      <c r="AP5" s="218"/>
    </row>
    <row r="6" spans="1:42" ht="22.5" customHeight="1" thickBot="1">
      <c r="A6" s="225"/>
      <c r="O6" s="58" t="s">
        <v>45</v>
      </c>
      <c r="P6" s="59" t="s">
        <v>47</v>
      </c>
      <c r="Q6" s="58" t="s">
        <v>46</v>
      </c>
      <c r="R6" s="58" t="s">
        <v>48</v>
      </c>
      <c r="S6" s="58" t="s">
        <v>49</v>
      </c>
      <c r="T6" s="58" t="s">
        <v>50</v>
      </c>
      <c r="U6" s="58" t="s">
        <v>60</v>
      </c>
      <c r="V6" s="58" t="s">
        <v>61</v>
      </c>
      <c r="W6" s="58" t="s">
        <v>62</v>
      </c>
      <c r="X6" s="58"/>
      <c r="Y6" s="58"/>
      <c r="Z6" s="58"/>
      <c r="AE6" s="50" t="s">
        <v>95</v>
      </c>
      <c r="AF6" s="56" t="str">
        <f>IF(初期条件設定表!$C$24="末",TEXT(DATE(AJ1,AJ2,1)-1,"d"),初期条件設定表!$C$24)</f>
        <v>28</v>
      </c>
      <c r="AG6" s="47" t="s">
        <v>38</v>
      </c>
      <c r="AH6" s="436" t="s">
        <v>104</v>
      </c>
      <c r="AI6" s="436"/>
      <c r="AJ6" s="226">
        <f>初期条件設定表!$C$15</f>
        <v>0.33333333333333331</v>
      </c>
    </row>
    <row r="7" spans="1:42" s="202" customFormat="1" ht="24" customHeight="1">
      <c r="A7" s="439" t="s">
        <v>7</v>
      </c>
      <c r="B7" s="441" t="s">
        <v>6</v>
      </c>
      <c r="C7" s="441"/>
      <c r="D7" s="441"/>
      <c r="E7" s="397" t="s">
        <v>5</v>
      </c>
      <c r="F7" s="398"/>
      <c r="G7" s="398"/>
      <c r="H7" s="399"/>
      <c r="I7" s="405" t="s">
        <v>103</v>
      </c>
      <c r="J7" s="405" t="s">
        <v>102</v>
      </c>
      <c r="K7" s="397" t="s">
        <v>4</v>
      </c>
      <c r="L7" s="399"/>
      <c r="M7" s="437" t="s">
        <v>113</v>
      </c>
      <c r="N7" s="438"/>
      <c r="O7" s="417" t="s">
        <v>52</v>
      </c>
      <c r="P7" s="414" t="s">
        <v>34</v>
      </c>
      <c r="Q7" s="414" t="s">
        <v>35</v>
      </c>
      <c r="R7" s="414" t="s">
        <v>53</v>
      </c>
      <c r="S7" s="414"/>
      <c r="T7" s="414" t="s">
        <v>51</v>
      </c>
      <c r="U7" s="414"/>
      <c r="V7" s="414" t="s">
        <v>54</v>
      </c>
      <c r="W7" s="410" t="s">
        <v>55</v>
      </c>
      <c r="AI7" s="202" t="s">
        <v>107</v>
      </c>
      <c r="AJ7" s="227">
        <f>IF(初期条件設定表!C26="当月",' 入力用 従事者別直接人件費集計表（後期）'!A21,' 入力用 従事者別直接人件費集計表（後期）'!A22)</f>
        <v>2026</v>
      </c>
    </row>
    <row r="8" spans="1:42" s="202" customFormat="1" ht="24" customHeight="1" thickBot="1">
      <c r="A8" s="440"/>
      <c r="B8" s="442"/>
      <c r="C8" s="442"/>
      <c r="D8" s="442"/>
      <c r="E8" s="400"/>
      <c r="F8" s="401"/>
      <c r="G8" s="401"/>
      <c r="H8" s="402"/>
      <c r="I8" s="406"/>
      <c r="J8" s="406"/>
      <c r="K8" s="403"/>
      <c r="L8" s="404"/>
      <c r="M8" s="228" t="s">
        <v>114</v>
      </c>
      <c r="N8" s="229" t="s">
        <v>173</v>
      </c>
      <c r="O8" s="417"/>
      <c r="P8" s="414"/>
      <c r="Q8" s="414"/>
      <c r="R8" s="414"/>
      <c r="S8" s="414"/>
      <c r="T8" s="414"/>
      <c r="U8" s="414"/>
      <c r="V8" s="414"/>
      <c r="W8" s="410"/>
      <c r="AI8" s="202" t="s">
        <v>106</v>
      </c>
      <c r="AJ8" s="227">
        <f>IF(初期条件設定表!C26="当月",' 入力用 従事者別直接人件費集計表（後期）'!D21,' 入力用 従事者別直接人件費集計表（後期）'!D22)</f>
        <v>3</v>
      </c>
    </row>
    <row r="9" spans="1:42" ht="46.15" customHeight="1">
      <c r="A9" s="230">
        <f>Y9</f>
        <v>46083</v>
      </c>
      <c r="B9" s="84" t="s">
        <v>32</v>
      </c>
      <c r="C9" s="232" t="s">
        <v>3</v>
      </c>
      <c r="D9" s="87" t="s">
        <v>32</v>
      </c>
      <c r="E9" s="73" t="str">
        <f>IFERROR(HOUR(Q9),"")</f>
        <v/>
      </c>
      <c r="F9" s="74" t="s">
        <v>30</v>
      </c>
      <c r="G9" s="75" t="str">
        <f>IFERROR(MINUTE(Q9),"")</f>
        <v/>
      </c>
      <c r="H9" s="120" t="s">
        <v>31</v>
      </c>
      <c r="I9" s="124" t="str">
        <f>T9</f>
        <v/>
      </c>
      <c r="J9" s="125"/>
      <c r="K9" s="76" t="str">
        <f>IFERROR((E9+G9/60)*$B$5,"")</f>
        <v/>
      </c>
      <c r="L9" s="141" t="s">
        <v>0</v>
      </c>
      <c r="M9" s="142" t="s">
        <v>176</v>
      </c>
      <c r="N9" s="143"/>
      <c r="O9" s="60" t="str">
        <f t="shared" ref="O9:O35" si="0">IF(OR(DBCS(B9)="：",B9="",DBCS(D9)="：",D9=""),"",$D9-$B9)</f>
        <v/>
      </c>
      <c r="P9" s="60" t="str">
        <f t="shared" ref="P9:P35" si="1">IFERROR(IF(J9="",D9-B9-W9,D9-B9-J9-W9),"")</f>
        <v/>
      </c>
      <c r="Q9" s="61" t="str">
        <f t="shared" ref="Q9:Q35" si="2">IFERROR(MIN(IF(P9&gt;0,FLOOR(P9,"0:30"),""),$AJ$6),"")</f>
        <v/>
      </c>
      <c r="R9" s="62" t="str">
        <f t="shared" ref="R9:R35" si="3">IF(OR(DBCS($B9)="：",$B9="",DBCS($D9)="：",$D9=""),"",MAX(MIN($D9,AF$1)-MAX($B9,TIME(0,0,0)),0))</f>
        <v/>
      </c>
      <c r="S9" s="62" t="str">
        <f t="shared" ref="S9:S35" si="4">IF(OR(DBCS($B9)="：",$B9="",DBCS($D9)="：",$D9=""),"",MAX(MIN($D9,AG$2)-MAX($B9,$AF$2),0))</f>
        <v/>
      </c>
      <c r="T9" s="62" t="str">
        <f t="shared" ref="T9:T35" si="5">IF(OR(DBCS($B9)="：",$B9="",DBCS($D9)="：",$D9=""),"",MAX(MIN($D9,$AG$3)-MAX($B9,$AF$3),0))</f>
        <v/>
      </c>
      <c r="U9" s="62" t="str">
        <f t="shared" ref="U9:U35" si="6">IF(OR(DBCS($B9)="：",$B9="",DBCS($D9)="：",$D9=""),"",MAX(MIN($D9,$AG$4)-MAX($B9,$AF$4),0))</f>
        <v/>
      </c>
      <c r="V9" s="62" t="str">
        <f t="shared" ref="V9:V35" si="7">IF(OR(DBCS($B9)="：",$B9="",DBCS($D9)="：",$D9=""),"",MAX(MIN($D9,TIME(23,59,59))-MAX($B9,$AG$1),0))</f>
        <v/>
      </c>
      <c r="W9" s="62" t="str">
        <f>IF(OR(DBCS($B9)="：",$B9="",DBCS($D9)="：",$D9=""),"",SUM(R9:V9))</f>
        <v/>
      </c>
      <c r="Y9" s="230">
        <f>IF($AJ$3="","",IF(FIND(TEXT($AJ$3,"aaa"),$AN$5)&gt;$AN$4,$AJ$3,IF(FIND(TEXT($AJ$3+1,"aaa"),$AN$5)&gt;$AN$4,$AJ$3+1,IF(FIND(TEXT($AJ$3+2,"aaa"),$AN$5)&gt;$AN$4,$AJ$3+2,IF(FIND(TEXT($AJ$3+3,"aaa"),$AN$5)&gt;$AN$4,$AJ$3+3,"")))))</f>
        <v>46083</v>
      </c>
      <c r="AA9" s="63"/>
    </row>
    <row r="10" spans="1:42" ht="46.15" customHeight="1">
      <c r="A10" s="230">
        <f t="shared" ref="A10:A35" si="8">Y10</f>
        <v>46084</v>
      </c>
      <c r="B10" s="84" t="s">
        <v>32</v>
      </c>
      <c r="C10" s="232" t="s">
        <v>3</v>
      </c>
      <c r="D10" s="87" t="s">
        <v>32</v>
      </c>
      <c r="E10" s="73" t="str">
        <f>IFERROR(HOUR(Q10),"")</f>
        <v/>
      </c>
      <c r="F10" s="74" t="s">
        <v>30</v>
      </c>
      <c r="G10" s="75" t="str">
        <f>IFERROR(MINUTE(Q10),"")</f>
        <v/>
      </c>
      <c r="H10" s="120" t="s">
        <v>31</v>
      </c>
      <c r="I10" s="122" t="str">
        <f t="shared" ref="I10:I35" si="9">T10</f>
        <v/>
      </c>
      <c r="J10" s="125"/>
      <c r="K10" s="76" t="str">
        <f t="shared" ref="K10:K35" si="10">IFERROR((E10+G10/60)*$B$5,"")</f>
        <v/>
      </c>
      <c r="L10" s="141" t="s">
        <v>0</v>
      </c>
      <c r="M10" s="144" t="s">
        <v>176</v>
      </c>
      <c r="N10" s="145"/>
      <c r="O10" s="60" t="str">
        <f t="shared" si="0"/>
        <v/>
      </c>
      <c r="P10" s="60" t="str">
        <f t="shared" si="1"/>
        <v/>
      </c>
      <c r="Q10" s="61" t="str">
        <f t="shared" si="2"/>
        <v/>
      </c>
      <c r="R10" s="62" t="str">
        <f t="shared" si="3"/>
        <v/>
      </c>
      <c r="S10" s="62" t="str">
        <f t="shared" si="4"/>
        <v/>
      </c>
      <c r="T10" s="62" t="str">
        <f t="shared" si="5"/>
        <v/>
      </c>
      <c r="U10" s="62" t="str">
        <f t="shared" si="6"/>
        <v/>
      </c>
      <c r="V10" s="62" t="str">
        <f t="shared" si="7"/>
        <v/>
      </c>
      <c r="W10" s="62" t="str">
        <f t="shared" ref="W10:W33" si="11">IF(OR(DBCS($B10)="：",$B10="",DBCS($D10)="：",$D10=""),"",SUM(R10:V10))</f>
        <v/>
      </c>
      <c r="Y10" s="230">
        <f t="shared" ref="Y10:Y35" si="12">IF($A9="","",IF(AND($A9+1&lt;=$AJ$4,FIND(TEXT($A9+1,"aaa"),$AN$5)&gt;$AN$4),$A9+1,IF(AND($A9+2&lt;=$AJ$4,FIND(TEXT($A9+2,"aaa"),$AN$5)&gt;$AN$4),$A9+2,IF(AND($A9+3&lt;=$AJ$4,FIND(TEXT($A9+3,"aaa"),$AN$5)&gt;$AN$4),$A9+3,IF(AND($A9+4&lt;=$AJ$4,FIND(TEXT($A9+4,"aaa"),$AN$5)&gt;$AN$4),$A9+4,"")))))</f>
        <v>46084</v>
      </c>
      <c r="AA10" s="63"/>
      <c r="AE10" s="236" t="s">
        <v>115</v>
      </c>
      <c r="AF10" s="236" t="s">
        <v>155</v>
      </c>
    </row>
    <row r="11" spans="1:42" ht="46.15" customHeight="1">
      <c r="A11" s="230">
        <f t="shared" si="8"/>
        <v>46085</v>
      </c>
      <c r="B11" s="84" t="s">
        <v>32</v>
      </c>
      <c r="C11" s="232" t="s">
        <v>3</v>
      </c>
      <c r="D11" s="87" t="s">
        <v>32</v>
      </c>
      <c r="E11" s="73" t="str">
        <f>IFERROR(HOUR(Q11),"")</f>
        <v/>
      </c>
      <c r="F11" s="74" t="s">
        <v>30</v>
      </c>
      <c r="G11" s="75" t="str">
        <f>IFERROR(MINUTE(Q11),"")</f>
        <v/>
      </c>
      <c r="H11" s="120" t="s">
        <v>31</v>
      </c>
      <c r="I11" s="122" t="str">
        <f t="shared" si="9"/>
        <v/>
      </c>
      <c r="J11" s="125"/>
      <c r="K11" s="76" t="str">
        <f t="shared" si="10"/>
        <v/>
      </c>
      <c r="L11" s="141" t="s">
        <v>0</v>
      </c>
      <c r="M11" s="144"/>
      <c r="N11" s="145"/>
      <c r="O11" s="60" t="str">
        <f t="shared" si="0"/>
        <v/>
      </c>
      <c r="P11" s="60" t="str">
        <f t="shared" si="1"/>
        <v/>
      </c>
      <c r="Q11" s="61" t="str">
        <f t="shared" si="2"/>
        <v/>
      </c>
      <c r="R11" s="62" t="str">
        <f t="shared" si="3"/>
        <v/>
      </c>
      <c r="S11" s="62" t="str">
        <f t="shared" si="4"/>
        <v/>
      </c>
      <c r="T11" s="62" t="str">
        <f t="shared" si="5"/>
        <v/>
      </c>
      <c r="U11" s="62" t="str">
        <f t="shared" si="6"/>
        <v/>
      </c>
      <c r="V11" s="62" t="str">
        <f t="shared" si="7"/>
        <v/>
      </c>
      <c r="W11" s="62" t="str">
        <f t="shared" si="11"/>
        <v/>
      </c>
      <c r="Y11" s="230">
        <f t="shared" si="12"/>
        <v>46085</v>
      </c>
      <c r="AA11" s="63"/>
      <c r="AE11" s="237" t="str">
        <f>初期条件設定表!U5</f>
        <v>　</v>
      </c>
      <c r="AF11" s="238" t="str">
        <f>初期条件設定表!V5</f>
        <v>　</v>
      </c>
    </row>
    <row r="12" spans="1:42" ht="46.15" customHeight="1">
      <c r="A12" s="230">
        <f t="shared" si="8"/>
        <v>46086</v>
      </c>
      <c r="B12" s="84" t="s">
        <v>32</v>
      </c>
      <c r="C12" s="232" t="s">
        <v>3</v>
      </c>
      <c r="D12" s="87" t="s">
        <v>32</v>
      </c>
      <c r="E12" s="73" t="str">
        <f>IFERROR(HOUR(Q12),"")</f>
        <v/>
      </c>
      <c r="F12" s="74" t="s">
        <v>30</v>
      </c>
      <c r="G12" s="75" t="str">
        <f>IFERROR(MINUTE(Q12),"")</f>
        <v/>
      </c>
      <c r="H12" s="120" t="s">
        <v>31</v>
      </c>
      <c r="I12" s="122" t="str">
        <f t="shared" si="9"/>
        <v/>
      </c>
      <c r="J12" s="125"/>
      <c r="K12" s="76" t="str">
        <f t="shared" si="10"/>
        <v/>
      </c>
      <c r="L12" s="141" t="s">
        <v>0</v>
      </c>
      <c r="M12" s="144"/>
      <c r="N12" s="145"/>
      <c r="O12" s="60" t="str">
        <f t="shared" si="0"/>
        <v/>
      </c>
      <c r="P12" s="60" t="str">
        <f t="shared" si="1"/>
        <v/>
      </c>
      <c r="Q12" s="61" t="str">
        <f t="shared" si="2"/>
        <v/>
      </c>
      <c r="R12" s="62" t="str">
        <f t="shared" si="3"/>
        <v/>
      </c>
      <c r="S12" s="62" t="str">
        <f t="shared" si="4"/>
        <v/>
      </c>
      <c r="T12" s="62" t="str">
        <f t="shared" si="5"/>
        <v/>
      </c>
      <c r="U12" s="62" t="str">
        <f t="shared" si="6"/>
        <v/>
      </c>
      <c r="V12" s="62" t="str">
        <f t="shared" si="7"/>
        <v/>
      </c>
      <c r="W12" s="62" t="str">
        <f t="shared" si="11"/>
        <v/>
      </c>
      <c r="Y12" s="230">
        <f t="shared" si="12"/>
        <v>46086</v>
      </c>
      <c r="AA12" s="63"/>
      <c r="AE12" s="237" t="str">
        <f>初期条件設定表!U6</f>
        <v>設計（除ソフトウェア）</v>
      </c>
      <c r="AF12" s="239" t="str">
        <f>初期条件設定表!V6</f>
        <v>A</v>
      </c>
    </row>
    <row r="13" spans="1:42" ht="46.15" customHeight="1">
      <c r="A13" s="230">
        <f t="shared" si="8"/>
        <v>46087</v>
      </c>
      <c r="B13" s="84" t="s">
        <v>32</v>
      </c>
      <c r="C13" s="232" t="s">
        <v>3</v>
      </c>
      <c r="D13" s="87" t="s">
        <v>32</v>
      </c>
      <c r="E13" s="73" t="str">
        <f>IFERROR(HOUR(Q13),"")</f>
        <v/>
      </c>
      <c r="F13" s="74" t="s">
        <v>30</v>
      </c>
      <c r="G13" s="75" t="str">
        <f>IFERROR(MINUTE(Q13),"")</f>
        <v/>
      </c>
      <c r="H13" s="120" t="s">
        <v>31</v>
      </c>
      <c r="I13" s="122" t="str">
        <f t="shared" si="9"/>
        <v/>
      </c>
      <c r="J13" s="125"/>
      <c r="K13" s="76" t="str">
        <f t="shared" si="10"/>
        <v/>
      </c>
      <c r="L13" s="141" t="s">
        <v>0</v>
      </c>
      <c r="M13" s="144"/>
      <c r="N13" s="145"/>
      <c r="O13" s="60" t="str">
        <f t="shared" si="0"/>
        <v/>
      </c>
      <c r="P13" s="60" t="str">
        <f t="shared" si="1"/>
        <v/>
      </c>
      <c r="Q13" s="61" t="str">
        <f t="shared" si="2"/>
        <v/>
      </c>
      <c r="R13" s="62" t="str">
        <f t="shared" si="3"/>
        <v/>
      </c>
      <c r="S13" s="62" t="str">
        <f t="shared" si="4"/>
        <v/>
      </c>
      <c r="T13" s="62" t="str">
        <f t="shared" si="5"/>
        <v/>
      </c>
      <c r="U13" s="62" t="str">
        <f t="shared" si="6"/>
        <v/>
      </c>
      <c r="V13" s="62" t="str">
        <f t="shared" si="7"/>
        <v/>
      </c>
      <c r="W13" s="62" t="str">
        <f t="shared" si="11"/>
        <v/>
      </c>
      <c r="X13" s="62" t="str">
        <f t="shared" ref="X13:X35" si="13">IF(OR(DBCS($B13)="：",$B13="",DBCS($D13)="：",$D13=""),"",MAX(MIN($D13,$AG$3)-MAX($B13,$AF$3),0))</f>
        <v/>
      </c>
      <c r="Y13" s="230">
        <f t="shared" si="12"/>
        <v>46087</v>
      </c>
      <c r="Z13" s="62" t="str">
        <f t="shared" ref="Z13:Z33" si="14">IF(OR(DBCS($B13)="：",$B13="",DBCS($D13)="：",$D13=""),"",MAX(MIN($D13,TIME(23,59,59))-MAX($B13,$AG$1),0))</f>
        <v/>
      </c>
      <c r="AA13" s="63"/>
      <c r="AE13" s="237" t="str">
        <f>初期条件設定表!U7</f>
        <v>要件定義</v>
      </c>
      <c r="AF13" s="239" t="str">
        <f>初期条件設定表!V7</f>
        <v>B</v>
      </c>
    </row>
    <row r="14" spans="1:42" ht="46.15" customHeight="1">
      <c r="A14" s="230">
        <f t="shared" si="8"/>
        <v>46090</v>
      </c>
      <c r="B14" s="84" t="s">
        <v>32</v>
      </c>
      <c r="C14" s="232" t="s">
        <v>3</v>
      </c>
      <c r="D14" s="87" t="s">
        <v>32</v>
      </c>
      <c r="E14" s="73" t="str">
        <f t="shared" ref="E14:E35" si="15">IFERROR(HOUR(Q14),"")</f>
        <v/>
      </c>
      <c r="F14" s="74" t="s">
        <v>30</v>
      </c>
      <c r="G14" s="75" t="str">
        <f t="shared" ref="G14:G35" si="16">IFERROR(MINUTE(Q14),"")</f>
        <v/>
      </c>
      <c r="H14" s="120" t="s">
        <v>31</v>
      </c>
      <c r="I14" s="122" t="str">
        <f t="shared" si="9"/>
        <v/>
      </c>
      <c r="J14" s="125"/>
      <c r="K14" s="76" t="str">
        <f t="shared" si="10"/>
        <v/>
      </c>
      <c r="L14" s="141" t="s">
        <v>0</v>
      </c>
      <c r="M14" s="144"/>
      <c r="N14" s="145"/>
      <c r="O14" s="60" t="str">
        <f t="shared" si="0"/>
        <v/>
      </c>
      <c r="P14" s="60" t="str">
        <f t="shared" si="1"/>
        <v/>
      </c>
      <c r="Q14" s="61" t="str">
        <f t="shared" si="2"/>
        <v/>
      </c>
      <c r="R14" s="62" t="str">
        <f t="shared" si="3"/>
        <v/>
      </c>
      <c r="S14" s="62" t="str">
        <f t="shared" si="4"/>
        <v/>
      </c>
      <c r="T14" s="62" t="str">
        <f t="shared" si="5"/>
        <v/>
      </c>
      <c r="U14" s="62" t="str">
        <f t="shared" si="6"/>
        <v/>
      </c>
      <c r="V14" s="62" t="str">
        <f t="shared" si="7"/>
        <v/>
      </c>
      <c r="W14" s="62" t="str">
        <f t="shared" si="11"/>
        <v/>
      </c>
      <c r="X14" s="62" t="str">
        <f t="shared" si="13"/>
        <v/>
      </c>
      <c r="Y14" s="230">
        <f t="shared" si="12"/>
        <v>46090</v>
      </c>
      <c r="Z14" s="62" t="str">
        <f t="shared" si="14"/>
        <v/>
      </c>
      <c r="AA14" s="63"/>
      <c r="AE14" s="237" t="str">
        <f>初期条件設定表!U8</f>
        <v>システム要件定義</v>
      </c>
      <c r="AF14" s="239" t="str">
        <f>初期条件設定表!V8</f>
        <v>C</v>
      </c>
    </row>
    <row r="15" spans="1:42" ht="46.15" customHeight="1">
      <c r="A15" s="230">
        <f t="shared" si="8"/>
        <v>46091</v>
      </c>
      <c r="B15" s="84" t="s">
        <v>32</v>
      </c>
      <c r="C15" s="232" t="s">
        <v>3</v>
      </c>
      <c r="D15" s="87" t="s">
        <v>32</v>
      </c>
      <c r="E15" s="73" t="str">
        <f t="shared" si="15"/>
        <v/>
      </c>
      <c r="F15" s="74" t="s">
        <v>30</v>
      </c>
      <c r="G15" s="75" t="str">
        <f t="shared" si="16"/>
        <v/>
      </c>
      <c r="H15" s="120" t="s">
        <v>31</v>
      </c>
      <c r="I15" s="122" t="str">
        <f t="shared" si="9"/>
        <v/>
      </c>
      <c r="J15" s="125"/>
      <c r="K15" s="76" t="str">
        <f t="shared" si="10"/>
        <v/>
      </c>
      <c r="L15" s="141" t="s">
        <v>0</v>
      </c>
      <c r="M15" s="144"/>
      <c r="N15" s="145"/>
      <c r="O15" s="60" t="str">
        <f t="shared" si="0"/>
        <v/>
      </c>
      <c r="P15" s="60" t="str">
        <f t="shared" si="1"/>
        <v/>
      </c>
      <c r="Q15" s="61" t="str">
        <f t="shared" si="2"/>
        <v/>
      </c>
      <c r="R15" s="62" t="str">
        <f t="shared" si="3"/>
        <v/>
      </c>
      <c r="S15" s="62" t="str">
        <f t="shared" si="4"/>
        <v/>
      </c>
      <c r="T15" s="62" t="str">
        <f t="shared" si="5"/>
        <v/>
      </c>
      <c r="U15" s="62" t="str">
        <f t="shared" si="6"/>
        <v/>
      </c>
      <c r="V15" s="62" t="str">
        <f t="shared" si="7"/>
        <v/>
      </c>
      <c r="W15" s="62" t="str">
        <f t="shared" si="11"/>
        <v/>
      </c>
      <c r="X15" s="62" t="str">
        <f t="shared" si="13"/>
        <v/>
      </c>
      <c r="Y15" s="230">
        <f t="shared" si="12"/>
        <v>46091</v>
      </c>
      <c r="Z15" s="62" t="str">
        <f t="shared" si="14"/>
        <v/>
      </c>
      <c r="AA15" s="63"/>
      <c r="AE15" s="237" t="str">
        <f>初期条件設定表!U9</f>
        <v>システム方式設計</v>
      </c>
      <c r="AF15" s="239" t="str">
        <f>初期条件設定表!V9</f>
        <v>D</v>
      </c>
    </row>
    <row r="16" spans="1:42" ht="46.15" customHeight="1">
      <c r="A16" s="230">
        <f t="shared" si="8"/>
        <v>46092</v>
      </c>
      <c r="B16" s="84" t="s">
        <v>32</v>
      </c>
      <c r="C16" s="232" t="s">
        <v>3</v>
      </c>
      <c r="D16" s="87" t="s">
        <v>32</v>
      </c>
      <c r="E16" s="73" t="str">
        <f t="shared" si="15"/>
        <v/>
      </c>
      <c r="F16" s="74" t="s">
        <v>30</v>
      </c>
      <c r="G16" s="75" t="str">
        <f t="shared" si="16"/>
        <v/>
      </c>
      <c r="H16" s="120" t="s">
        <v>31</v>
      </c>
      <c r="I16" s="122" t="str">
        <f t="shared" si="9"/>
        <v/>
      </c>
      <c r="J16" s="125"/>
      <c r="K16" s="76" t="str">
        <f t="shared" si="10"/>
        <v/>
      </c>
      <c r="L16" s="141" t="s">
        <v>0</v>
      </c>
      <c r="M16" s="144"/>
      <c r="N16" s="145"/>
      <c r="O16" s="60" t="str">
        <f t="shared" si="0"/>
        <v/>
      </c>
      <c r="P16" s="60" t="str">
        <f t="shared" si="1"/>
        <v/>
      </c>
      <c r="Q16" s="61" t="str">
        <f t="shared" si="2"/>
        <v/>
      </c>
      <c r="R16" s="62" t="str">
        <f t="shared" si="3"/>
        <v/>
      </c>
      <c r="S16" s="62" t="str">
        <f t="shared" si="4"/>
        <v/>
      </c>
      <c r="T16" s="62" t="str">
        <f t="shared" si="5"/>
        <v/>
      </c>
      <c r="U16" s="62" t="str">
        <f t="shared" si="6"/>
        <v/>
      </c>
      <c r="V16" s="62" t="str">
        <f t="shared" si="7"/>
        <v/>
      </c>
      <c r="W16" s="62" t="str">
        <f t="shared" si="11"/>
        <v/>
      </c>
      <c r="X16" s="62" t="str">
        <f t="shared" si="13"/>
        <v/>
      </c>
      <c r="Y16" s="230">
        <f t="shared" si="12"/>
        <v>46092</v>
      </c>
      <c r="Z16" s="62" t="str">
        <f t="shared" si="14"/>
        <v/>
      </c>
      <c r="AA16" s="63"/>
      <c r="AE16" s="237" t="str">
        <f>初期条件設定表!U10</f>
        <v>ソフトウエア設計</v>
      </c>
      <c r="AF16" s="239" t="str">
        <f>初期条件設定表!V10</f>
        <v>E</v>
      </c>
    </row>
    <row r="17" spans="1:32" ht="46.15" customHeight="1">
      <c r="A17" s="230">
        <f t="shared" si="8"/>
        <v>46093</v>
      </c>
      <c r="B17" s="84" t="s">
        <v>32</v>
      </c>
      <c r="C17" s="232" t="s">
        <v>3</v>
      </c>
      <c r="D17" s="87" t="s">
        <v>32</v>
      </c>
      <c r="E17" s="73" t="str">
        <f t="shared" si="15"/>
        <v/>
      </c>
      <c r="F17" s="74" t="s">
        <v>30</v>
      </c>
      <c r="G17" s="75" t="str">
        <f t="shared" si="16"/>
        <v/>
      </c>
      <c r="H17" s="120" t="s">
        <v>31</v>
      </c>
      <c r="I17" s="122" t="str">
        <f t="shared" si="9"/>
        <v/>
      </c>
      <c r="J17" s="125"/>
      <c r="K17" s="76" t="str">
        <f t="shared" si="10"/>
        <v/>
      </c>
      <c r="L17" s="141" t="s">
        <v>0</v>
      </c>
      <c r="M17" s="144"/>
      <c r="N17" s="145"/>
      <c r="O17" s="60" t="str">
        <f t="shared" si="0"/>
        <v/>
      </c>
      <c r="P17" s="60" t="str">
        <f t="shared" si="1"/>
        <v/>
      </c>
      <c r="Q17" s="61" t="str">
        <f t="shared" si="2"/>
        <v/>
      </c>
      <c r="R17" s="62" t="str">
        <f t="shared" si="3"/>
        <v/>
      </c>
      <c r="S17" s="62" t="str">
        <f t="shared" si="4"/>
        <v/>
      </c>
      <c r="T17" s="62" t="str">
        <f t="shared" si="5"/>
        <v/>
      </c>
      <c r="U17" s="62" t="str">
        <f t="shared" si="6"/>
        <v/>
      </c>
      <c r="V17" s="62" t="str">
        <f t="shared" si="7"/>
        <v/>
      </c>
      <c r="W17" s="62" t="str">
        <f t="shared" si="11"/>
        <v/>
      </c>
      <c r="X17" s="62" t="str">
        <f t="shared" si="13"/>
        <v/>
      </c>
      <c r="Y17" s="230">
        <f t="shared" si="12"/>
        <v>46093</v>
      </c>
      <c r="Z17" s="62" t="str">
        <f t="shared" si="14"/>
        <v/>
      </c>
      <c r="AA17" s="63"/>
      <c r="AE17" s="237" t="str">
        <f>初期条件設定表!U11</f>
        <v>プログラミング</v>
      </c>
      <c r="AF17" s="239" t="str">
        <f>初期条件設定表!V11</f>
        <v>F</v>
      </c>
    </row>
    <row r="18" spans="1:32" ht="46.15" customHeight="1">
      <c r="A18" s="230">
        <f t="shared" si="8"/>
        <v>46094</v>
      </c>
      <c r="B18" s="84" t="s">
        <v>32</v>
      </c>
      <c r="C18" s="232" t="s">
        <v>3</v>
      </c>
      <c r="D18" s="87" t="s">
        <v>32</v>
      </c>
      <c r="E18" s="73" t="str">
        <f t="shared" si="15"/>
        <v/>
      </c>
      <c r="F18" s="74" t="s">
        <v>30</v>
      </c>
      <c r="G18" s="75" t="str">
        <f t="shared" si="16"/>
        <v/>
      </c>
      <c r="H18" s="120" t="s">
        <v>31</v>
      </c>
      <c r="I18" s="122" t="str">
        <f t="shared" si="9"/>
        <v/>
      </c>
      <c r="J18" s="125"/>
      <c r="K18" s="76" t="str">
        <f t="shared" si="10"/>
        <v/>
      </c>
      <c r="L18" s="141" t="s">
        <v>0</v>
      </c>
      <c r="M18" s="144"/>
      <c r="N18" s="145"/>
      <c r="O18" s="60" t="str">
        <f t="shared" si="0"/>
        <v/>
      </c>
      <c r="P18" s="60" t="str">
        <f t="shared" si="1"/>
        <v/>
      </c>
      <c r="Q18" s="61" t="str">
        <f t="shared" si="2"/>
        <v/>
      </c>
      <c r="R18" s="62" t="str">
        <f t="shared" si="3"/>
        <v/>
      </c>
      <c r="S18" s="62" t="str">
        <f t="shared" si="4"/>
        <v/>
      </c>
      <c r="T18" s="62" t="str">
        <f t="shared" si="5"/>
        <v/>
      </c>
      <c r="U18" s="62" t="str">
        <f t="shared" si="6"/>
        <v/>
      </c>
      <c r="V18" s="62" t="str">
        <f t="shared" si="7"/>
        <v/>
      </c>
      <c r="W18" s="62" t="str">
        <f t="shared" si="11"/>
        <v/>
      </c>
      <c r="X18" s="62" t="str">
        <f t="shared" si="13"/>
        <v/>
      </c>
      <c r="Y18" s="230">
        <f t="shared" si="12"/>
        <v>46094</v>
      </c>
      <c r="Z18" s="62" t="str">
        <f t="shared" si="14"/>
        <v/>
      </c>
      <c r="AA18" s="63"/>
      <c r="AE18" s="237" t="str">
        <f>初期条件設定表!U12</f>
        <v>ソフトウエアテスト</v>
      </c>
      <c r="AF18" s="239" t="str">
        <f>初期条件設定表!V12</f>
        <v>G</v>
      </c>
    </row>
    <row r="19" spans="1:32" ht="46.15" customHeight="1">
      <c r="A19" s="230">
        <f t="shared" si="8"/>
        <v>46097</v>
      </c>
      <c r="B19" s="84" t="s">
        <v>32</v>
      </c>
      <c r="C19" s="232" t="s">
        <v>3</v>
      </c>
      <c r="D19" s="87" t="s">
        <v>32</v>
      </c>
      <c r="E19" s="73" t="str">
        <f t="shared" si="15"/>
        <v/>
      </c>
      <c r="F19" s="74" t="s">
        <v>30</v>
      </c>
      <c r="G19" s="75" t="str">
        <f t="shared" si="16"/>
        <v/>
      </c>
      <c r="H19" s="120" t="s">
        <v>31</v>
      </c>
      <c r="I19" s="122" t="str">
        <f t="shared" si="9"/>
        <v/>
      </c>
      <c r="J19" s="125"/>
      <c r="K19" s="76" t="str">
        <f t="shared" si="10"/>
        <v/>
      </c>
      <c r="L19" s="141" t="s">
        <v>0</v>
      </c>
      <c r="M19" s="144"/>
      <c r="N19" s="145"/>
      <c r="O19" s="60" t="str">
        <f t="shared" si="0"/>
        <v/>
      </c>
      <c r="P19" s="60" t="str">
        <f t="shared" si="1"/>
        <v/>
      </c>
      <c r="Q19" s="61" t="str">
        <f t="shared" si="2"/>
        <v/>
      </c>
      <c r="R19" s="62" t="str">
        <f t="shared" si="3"/>
        <v/>
      </c>
      <c r="S19" s="62" t="str">
        <f t="shared" si="4"/>
        <v/>
      </c>
      <c r="T19" s="62" t="str">
        <f t="shared" si="5"/>
        <v/>
      </c>
      <c r="U19" s="62" t="str">
        <f t="shared" si="6"/>
        <v/>
      </c>
      <c r="V19" s="62" t="str">
        <f t="shared" si="7"/>
        <v/>
      </c>
      <c r="W19" s="62" t="str">
        <f t="shared" si="11"/>
        <v/>
      </c>
      <c r="X19" s="62" t="str">
        <f t="shared" si="13"/>
        <v/>
      </c>
      <c r="Y19" s="230">
        <f t="shared" si="12"/>
        <v>46097</v>
      </c>
      <c r="Z19" s="62" t="str">
        <f t="shared" si="14"/>
        <v/>
      </c>
      <c r="AA19" s="63"/>
      <c r="AE19" s="237" t="str">
        <f>初期条件設定表!U13</f>
        <v>システム結合</v>
      </c>
      <c r="AF19" s="239" t="str">
        <f>初期条件設定表!V13</f>
        <v>H</v>
      </c>
    </row>
    <row r="20" spans="1:32" ht="46.15" customHeight="1">
      <c r="A20" s="230">
        <f t="shared" si="8"/>
        <v>46098</v>
      </c>
      <c r="B20" s="84" t="s">
        <v>32</v>
      </c>
      <c r="C20" s="232" t="s">
        <v>3</v>
      </c>
      <c r="D20" s="87" t="s">
        <v>32</v>
      </c>
      <c r="E20" s="73" t="str">
        <f t="shared" si="15"/>
        <v/>
      </c>
      <c r="F20" s="74" t="s">
        <v>30</v>
      </c>
      <c r="G20" s="75" t="str">
        <f t="shared" si="16"/>
        <v/>
      </c>
      <c r="H20" s="120" t="s">
        <v>31</v>
      </c>
      <c r="I20" s="122" t="str">
        <f t="shared" si="9"/>
        <v/>
      </c>
      <c r="J20" s="125"/>
      <c r="K20" s="76" t="str">
        <f t="shared" si="10"/>
        <v/>
      </c>
      <c r="L20" s="141" t="s">
        <v>0</v>
      </c>
      <c r="M20" s="144"/>
      <c r="N20" s="145"/>
      <c r="O20" s="60" t="str">
        <f t="shared" si="0"/>
        <v/>
      </c>
      <c r="P20" s="60" t="str">
        <f t="shared" si="1"/>
        <v/>
      </c>
      <c r="Q20" s="61" t="str">
        <f t="shared" si="2"/>
        <v/>
      </c>
      <c r="R20" s="62" t="str">
        <f t="shared" si="3"/>
        <v/>
      </c>
      <c r="S20" s="62" t="str">
        <f t="shared" si="4"/>
        <v/>
      </c>
      <c r="T20" s="62" t="str">
        <f t="shared" si="5"/>
        <v/>
      </c>
      <c r="U20" s="62" t="str">
        <f t="shared" si="6"/>
        <v/>
      </c>
      <c r="V20" s="62" t="str">
        <f t="shared" si="7"/>
        <v/>
      </c>
      <c r="W20" s="62" t="str">
        <f t="shared" si="11"/>
        <v/>
      </c>
      <c r="X20" s="62" t="str">
        <f t="shared" si="13"/>
        <v/>
      </c>
      <c r="Y20" s="230">
        <f t="shared" si="12"/>
        <v>46098</v>
      </c>
      <c r="Z20" s="62" t="str">
        <f t="shared" si="14"/>
        <v/>
      </c>
      <c r="AA20" s="63"/>
      <c r="AE20" s="237" t="str">
        <f>初期条件設定表!U14</f>
        <v>システムテスト</v>
      </c>
      <c r="AF20" s="239" t="str">
        <f>初期条件設定表!V14</f>
        <v>I</v>
      </c>
    </row>
    <row r="21" spans="1:32" ht="46.15" customHeight="1">
      <c r="A21" s="230">
        <f t="shared" si="8"/>
        <v>46099</v>
      </c>
      <c r="B21" s="84" t="s">
        <v>32</v>
      </c>
      <c r="C21" s="232" t="s">
        <v>3</v>
      </c>
      <c r="D21" s="87" t="s">
        <v>32</v>
      </c>
      <c r="E21" s="73" t="str">
        <f t="shared" si="15"/>
        <v/>
      </c>
      <c r="F21" s="74" t="s">
        <v>30</v>
      </c>
      <c r="G21" s="75" t="str">
        <f t="shared" si="16"/>
        <v/>
      </c>
      <c r="H21" s="120" t="s">
        <v>31</v>
      </c>
      <c r="I21" s="122" t="str">
        <f t="shared" si="9"/>
        <v/>
      </c>
      <c r="J21" s="125"/>
      <c r="K21" s="76" t="str">
        <f t="shared" si="10"/>
        <v/>
      </c>
      <c r="L21" s="141" t="s">
        <v>0</v>
      </c>
      <c r="M21" s="144"/>
      <c r="N21" s="145"/>
      <c r="O21" s="60" t="str">
        <f t="shared" si="0"/>
        <v/>
      </c>
      <c r="P21" s="60" t="str">
        <f t="shared" si="1"/>
        <v/>
      </c>
      <c r="Q21" s="61" t="str">
        <f t="shared" si="2"/>
        <v/>
      </c>
      <c r="R21" s="62" t="str">
        <f t="shared" si="3"/>
        <v/>
      </c>
      <c r="S21" s="62" t="str">
        <f t="shared" si="4"/>
        <v/>
      </c>
      <c r="T21" s="62" t="str">
        <f t="shared" si="5"/>
        <v/>
      </c>
      <c r="U21" s="62" t="str">
        <f t="shared" si="6"/>
        <v/>
      </c>
      <c r="V21" s="62" t="str">
        <f t="shared" si="7"/>
        <v/>
      </c>
      <c r="W21" s="62" t="str">
        <f t="shared" si="11"/>
        <v/>
      </c>
      <c r="X21" s="62" t="str">
        <f t="shared" si="13"/>
        <v/>
      </c>
      <c r="Y21" s="230">
        <f t="shared" si="12"/>
        <v>46099</v>
      </c>
      <c r="Z21" s="62" t="str">
        <f t="shared" si="14"/>
        <v/>
      </c>
      <c r="AA21" s="63"/>
      <c r="AE21" s="237" t="str">
        <f>初期条件設定表!U15</f>
        <v>運用テスト</v>
      </c>
      <c r="AF21" s="239" t="str">
        <f>初期条件設定表!V15</f>
        <v>J</v>
      </c>
    </row>
    <row r="22" spans="1:32" ht="46.15" customHeight="1">
      <c r="A22" s="230">
        <f t="shared" si="8"/>
        <v>46100</v>
      </c>
      <c r="B22" s="84" t="s">
        <v>32</v>
      </c>
      <c r="C22" s="232" t="s">
        <v>3</v>
      </c>
      <c r="D22" s="87" t="s">
        <v>32</v>
      </c>
      <c r="E22" s="73" t="str">
        <f t="shared" si="15"/>
        <v/>
      </c>
      <c r="F22" s="74" t="s">
        <v>30</v>
      </c>
      <c r="G22" s="75" t="str">
        <f t="shared" si="16"/>
        <v/>
      </c>
      <c r="H22" s="120" t="s">
        <v>31</v>
      </c>
      <c r="I22" s="122" t="str">
        <f t="shared" si="9"/>
        <v/>
      </c>
      <c r="J22" s="125"/>
      <c r="K22" s="76" t="str">
        <f t="shared" si="10"/>
        <v/>
      </c>
      <c r="L22" s="141" t="s">
        <v>0</v>
      </c>
      <c r="M22" s="144"/>
      <c r="N22" s="145"/>
      <c r="O22" s="60" t="str">
        <f t="shared" si="0"/>
        <v/>
      </c>
      <c r="P22" s="60" t="str">
        <f t="shared" si="1"/>
        <v/>
      </c>
      <c r="Q22" s="61" t="str">
        <f t="shared" si="2"/>
        <v/>
      </c>
      <c r="R22" s="62" t="str">
        <f t="shared" si="3"/>
        <v/>
      </c>
      <c r="S22" s="62" t="str">
        <f t="shared" si="4"/>
        <v/>
      </c>
      <c r="T22" s="62" t="str">
        <f t="shared" si="5"/>
        <v/>
      </c>
      <c r="U22" s="62" t="str">
        <f t="shared" si="6"/>
        <v/>
      </c>
      <c r="V22" s="62" t="str">
        <f t="shared" si="7"/>
        <v/>
      </c>
      <c r="W22" s="62" t="str">
        <f t="shared" si="11"/>
        <v/>
      </c>
      <c r="X22" s="62" t="str">
        <f t="shared" si="13"/>
        <v/>
      </c>
      <c r="Y22" s="230">
        <f t="shared" si="12"/>
        <v>46100</v>
      </c>
      <c r="Z22" s="62" t="str">
        <f t="shared" si="14"/>
        <v/>
      </c>
      <c r="AA22" s="63"/>
      <c r="AE22" s="237" t="str">
        <f>初期条件設定表!U16</f>
        <v xml:space="preserve"> </v>
      </c>
      <c r="AF22" s="239" t="str">
        <f>初期条件設定表!V16</f>
        <v>K</v>
      </c>
    </row>
    <row r="23" spans="1:32" ht="46.15" customHeight="1">
      <c r="A23" s="230">
        <f t="shared" si="8"/>
        <v>46101</v>
      </c>
      <c r="B23" s="84" t="s">
        <v>32</v>
      </c>
      <c r="C23" s="232" t="s">
        <v>3</v>
      </c>
      <c r="D23" s="87" t="s">
        <v>32</v>
      </c>
      <c r="E23" s="73" t="str">
        <f t="shared" si="15"/>
        <v/>
      </c>
      <c r="F23" s="74" t="s">
        <v>30</v>
      </c>
      <c r="G23" s="75" t="str">
        <f t="shared" si="16"/>
        <v/>
      </c>
      <c r="H23" s="120" t="s">
        <v>31</v>
      </c>
      <c r="I23" s="122" t="str">
        <f t="shared" si="9"/>
        <v/>
      </c>
      <c r="J23" s="125"/>
      <c r="K23" s="76" t="str">
        <f t="shared" si="10"/>
        <v/>
      </c>
      <c r="L23" s="141" t="s">
        <v>0</v>
      </c>
      <c r="M23" s="144"/>
      <c r="N23" s="145"/>
      <c r="O23" s="60" t="str">
        <f t="shared" si="0"/>
        <v/>
      </c>
      <c r="P23" s="60" t="str">
        <f t="shared" si="1"/>
        <v/>
      </c>
      <c r="Q23" s="61" t="str">
        <f t="shared" si="2"/>
        <v/>
      </c>
      <c r="R23" s="62" t="str">
        <f t="shared" si="3"/>
        <v/>
      </c>
      <c r="S23" s="62" t="str">
        <f t="shared" si="4"/>
        <v/>
      </c>
      <c r="T23" s="62" t="str">
        <f t="shared" si="5"/>
        <v/>
      </c>
      <c r="U23" s="62" t="str">
        <f t="shared" si="6"/>
        <v/>
      </c>
      <c r="V23" s="62" t="str">
        <f t="shared" si="7"/>
        <v/>
      </c>
      <c r="W23" s="62" t="str">
        <f t="shared" si="11"/>
        <v/>
      </c>
      <c r="X23" s="62" t="str">
        <f t="shared" si="13"/>
        <v/>
      </c>
      <c r="Y23" s="230">
        <f t="shared" si="12"/>
        <v>46101</v>
      </c>
      <c r="Z23" s="62" t="str">
        <f t="shared" si="14"/>
        <v/>
      </c>
      <c r="AA23" s="63"/>
      <c r="AE23" s="237" t="str">
        <f>初期条件設定表!U17</f>
        <v xml:space="preserve"> </v>
      </c>
      <c r="AF23" s="239" t="str">
        <f>初期条件設定表!V17</f>
        <v>L</v>
      </c>
    </row>
    <row r="24" spans="1:32" ht="46.15" customHeight="1">
      <c r="A24" s="230">
        <f t="shared" si="8"/>
        <v>46104</v>
      </c>
      <c r="B24" s="84" t="s">
        <v>32</v>
      </c>
      <c r="C24" s="232" t="s">
        <v>3</v>
      </c>
      <c r="D24" s="87" t="s">
        <v>32</v>
      </c>
      <c r="E24" s="73" t="str">
        <f t="shared" si="15"/>
        <v/>
      </c>
      <c r="F24" s="74" t="s">
        <v>30</v>
      </c>
      <c r="G24" s="75" t="str">
        <f t="shared" si="16"/>
        <v/>
      </c>
      <c r="H24" s="120" t="s">
        <v>31</v>
      </c>
      <c r="I24" s="122" t="str">
        <f t="shared" si="9"/>
        <v/>
      </c>
      <c r="J24" s="125"/>
      <c r="K24" s="76" t="str">
        <f t="shared" si="10"/>
        <v/>
      </c>
      <c r="L24" s="141" t="s">
        <v>0</v>
      </c>
      <c r="M24" s="144"/>
      <c r="N24" s="145"/>
      <c r="O24" s="60" t="str">
        <f t="shared" si="0"/>
        <v/>
      </c>
      <c r="P24" s="60" t="str">
        <f t="shared" si="1"/>
        <v/>
      </c>
      <c r="Q24" s="61" t="str">
        <f t="shared" si="2"/>
        <v/>
      </c>
      <c r="R24" s="62" t="str">
        <f t="shared" si="3"/>
        <v/>
      </c>
      <c r="S24" s="62" t="str">
        <f t="shared" si="4"/>
        <v/>
      </c>
      <c r="T24" s="62" t="str">
        <f t="shared" si="5"/>
        <v/>
      </c>
      <c r="U24" s="62" t="str">
        <f t="shared" si="6"/>
        <v/>
      </c>
      <c r="V24" s="62" t="str">
        <f t="shared" si="7"/>
        <v/>
      </c>
      <c r="W24" s="62" t="str">
        <f t="shared" si="11"/>
        <v/>
      </c>
      <c r="X24" s="62" t="str">
        <f t="shared" si="13"/>
        <v/>
      </c>
      <c r="Y24" s="230">
        <f t="shared" si="12"/>
        <v>46104</v>
      </c>
      <c r="Z24" s="62" t="str">
        <f t="shared" si="14"/>
        <v/>
      </c>
      <c r="AA24" s="63"/>
      <c r="AE24" s="237" t="str">
        <f>初期条件設定表!U18</f>
        <v xml:space="preserve"> </v>
      </c>
      <c r="AF24" s="239" t="str">
        <f>初期条件設定表!V18</f>
        <v>M</v>
      </c>
    </row>
    <row r="25" spans="1:32" ht="46.15" customHeight="1">
      <c r="A25" s="230">
        <f t="shared" si="8"/>
        <v>46105</v>
      </c>
      <c r="B25" s="84" t="s">
        <v>32</v>
      </c>
      <c r="C25" s="232" t="s">
        <v>3</v>
      </c>
      <c r="D25" s="87" t="s">
        <v>32</v>
      </c>
      <c r="E25" s="73" t="str">
        <f t="shared" si="15"/>
        <v/>
      </c>
      <c r="F25" s="74" t="s">
        <v>30</v>
      </c>
      <c r="G25" s="75" t="str">
        <f t="shared" si="16"/>
        <v/>
      </c>
      <c r="H25" s="120" t="s">
        <v>31</v>
      </c>
      <c r="I25" s="122" t="str">
        <f t="shared" si="9"/>
        <v/>
      </c>
      <c r="J25" s="125"/>
      <c r="K25" s="76" t="str">
        <f t="shared" si="10"/>
        <v/>
      </c>
      <c r="L25" s="141" t="s">
        <v>0</v>
      </c>
      <c r="M25" s="144"/>
      <c r="N25" s="145"/>
      <c r="O25" s="60" t="str">
        <f t="shared" si="0"/>
        <v/>
      </c>
      <c r="P25" s="60" t="str">
        <f t="shared" si="1"/>
        <v/>
      </c>
      <c r="Q25" s="61" t="str">
        <f t="shared" si="2"/>
        <v/>
      </c>
      <c r="R25" s="62" t="str">
        <f t="shared" si="3"/>
        <v/>
      </c>
      <c r="S25" s="62" t="str">
        <f t="shared" si="4"/>
        <v/>
      </c>
      <c r="T25" s="62" t="str">
        <f t="shared" si="5"/>
        <v/>
      </c>
      <c r="U25" s="62" t="str">
        <f t="shared" si="6"/>
        <v/>
      </c>
      <c r="V25" s="62" t="str">
        <f t="shared" si="7"/>
        <v/>
      </c>
      <c r="W25" s="62" t="str">
        <f t="shared" si="11"/>
        <v/>
      </c>
      <c r="X25" s="62" t="str">
        <f t="shared" si="13"/>
        <v/>
      </c>
      <c r="Y25" s="230">
        <f t="shared" si="12"/>
        <v>46105</v>
      </c>
      <c r="Z25" s="62" t="str">
        <f t="shared" si="14"/>
        <v/>
      </c>
      <c r="AA25" s="63"/>
      <c r="AE25" s="237" t="str">
        <f>初期条件設定表!U19</f>
        <v xml:space="preserve"> </v>
      </c>
      <c r="AF25" s="239" t="str">
        <f>初期条件設定表!V19</f>
        <v>N</v>
      </c>
    </row>
    <row r="26" spans="1:32" ht="46.15" customHeight="1">
      <c r="A26" s="230">
        <f t="shared" si="8"/>
        <v>46106</v>
      </c>
      <c r="B26" s="84" t="s">
        <v>32</v>
      </c>
      <c r="C26" s="232" t="s">
        <v>3</v>
      </c>
      <c r="D26" s="87" t="s">
        <v>32</v>
      </c>
      <c r="E26" s="73" t="str">
        <f t="shared" si="15"/>
        <v/>
      </c>
      <c r="F26" s="74" t="s">
        <v>30</v>
      </c>
      <c r="G26" s="75" t="str">
        <f t="shared" si="16"/>
        <v/>
      </c>
      <c r="H26" s="120" t="s">
        <v>31</v>
      </c>
      <c r="I26" s="122" t="str">
        <f t="shared" si="9"/>
        <v/>
      </c>
      <c r="J26" s="125"/>
      <c r="K26" s="76" t="str">
        <f t="shared" si="10"/>
        <v/>
      </c>
      <c r="L26" s="141" t="s">
        <v>0</v>
      </c>
      <c r="M26" s="144"/>
      <c r="N26" s="145"/>
      <c r="O26" s="60" t="str">
        <f t="shared" si="0"/>
        <v/>
      </c>
      <c r="P26" s="60" t="str">
        <f t="shared" si="1"/>
        <v/>
      </c>
      <c r="Q26" s="61" t="str">
        <f t="shared" si="2"/>
        <v/>
      </c>
      <c r="R26" s="62" t="str">
        <f t="shared" si="3"/>
        <v/>
      </c>
      <c r="S26" s="62" t="str">
        <f t="shared" si="4"/>
        <v/>
      </c>
      <c r="T26" s="62" t="str">
        <f t="shared" si="5"/>
        <v/>
      </c>
      <c r="U26" s="62" t="str">
        <f t="shared" si="6"/>
        <v/>
      </c>
      <c r="V26" s="62" t="str">
        <f t="shared" si="7"/>
        <v/>
      </c>
      <c r="W26" s="62" t="str">
        <f t="shared" si="11"/>
        <v/>
      </c>
      <c r="X26" s="62" t="str">
        <f t="shared" si="13"/>
        <v/>
      </c>
      <c r="Y26" s="230">
        <f t="shared" si="12"/>
        <v>46106</v>
      </c>
      <c r="Z26" s="62" t="str">
        <f t="shared" si="14"/>
        <v/>
      </c>
      <c r="AA26" s="63"/>
      <c r="AE26" s="237" t="str">
        <f>初期条件設定表!U20</f>
        <v xml:space="preserve"> </v>
      </c>
      <c r="AF26" s="239" t="str">
        <f>初期条件設定表!V20</f>
        <v>O</v>
      </c>
    </row>
    <row r="27" spans="1:32" ht="46.15" customHeight="1">
      <c r="A27" s="230">
        <f t="shared" si="8"/>
        <v>46107</v>
      </c>
      <c r="B27" s="84" t="s">
        <v>32</v>
      </c>
      <c r="C27" s="232" t="s">
        <v>3</v>
      </c>
      <c r="D27" s="87" t="s">
        <v>32</v>
      </c>
      <c r="E27" s="73" t="str">
        <f t="shared" si="15"/>
        <v/>
      </c>
      <c r="F27" s="74" t="s">
        <v>30</v>
      </c>
      <c r="G27" s="75" t="str">
        <f t="shared" si="16"/>
        <v/>
      </c>
      <c r="H27" s="120" t="s">
        <v>31</v>
      </c>
      <c r="I27" s="122" t="str">
        <f t="shared" si="9"/>
        <v/>
      </c>
      <c r="J27" s="125"/>
      <c r="K27" s="76" t="str">
        <f t="shared" si="10"/>
        <v/>
      </c>
      <c r="L27" s="141" t="s">
        <v>0</v>
      </c>
      <c r="M27" s="144"/>
      <c r="N27" s="145"/>
      <c r="O27" s="60" t="str">
        <f t="shared" si="0"/>
        <v/>
      </c>
      <c r="P27" s="60" t="str">
        <f t="shared" si="1"/>
        <v/>
      </c>
      <c r="Q27" s="61" t="str">
        <f t="shared" si="2"/>
        <v/>
      </c>
      <c r="R27" s="62" t="str">
        <f t="shared" si="3"/>
        <v/>
      </c>
      <c r="S27" s="62" t="str">
        <f t="shared" si="4"/>
        <v/>
      </c>
      <c r="T27" s="62" t="str">
        <f t="shared" si="5"/>
        <v/>
      </c>
      <c r="U27" s="62" t="str">
        <f t="shared" si="6"/>
        <v/>
      </c>
      <c r="V27" s="62" t="str">
        <f t="shared" si="7"/>
        <v/>
      </c>
      <c r="W27" s="62" t="str">
        <f t="shared" si="11"/>
        <v/>
      </c>
      <c r="X27" s="62" t="str">
        <f t="shared" si="13"/>
        <v/>
      </c>
      <c r="Y27" s="230">
        <f t="shared" si="12"/>
        <v>46107</v>
      </c>
      <c r="Z27" s="62" t="str">
        <f t="shared" si="14"/>
        <v/>
      </c>
      <c r="AA27" s="63"/>
      <c r="AE27" s="237" t="str">
        <f>初期条件設定表!U21</f>
        <v xml:space="preserve"> </v>
      </c>
      <c r="AF27" s="239" t="str">
        <f>初期条件設定表!V21</f>
        <v>P</v>
      </c>
    </row>
    <row r="28" spans="1:32" ht="46.15" customHeight="1">
      <c r="A28" s="230">
        <f t="shared" si="8"/>
        <v>46108</v>
      </c>
      <c r="B28" s="84" t="s">
        <v>32</v>
      </c>
      <c r="C28" s="232" t="s">
        <v>3</v>
      </c>
      <c r="D28" s="87" t="s">
        <v>32</v>
      </c>
      <c r="E28" s="73" t="str">
        <f t="shared" si="15"/>
        <v/>
      </c>
      <c r="F28" s="74" t="s">
        <v>30</v>
      </c>
      <c r="G28" s="75" t="str">
        <f t="shared" si="16"/>
        <v/>
      </c>
      <c r="H28" s="120" t="s">
        <v>31</v>
      </c>
      <c r="I28" s="122" t="str">
        <f t="shared" si="9"/>
        <v/>
      </c>
      <c r="J28" s="125"/>
      <c r="K28" s="76" t="str">
        <f t="shared" si="10"/>
        <v/>
      </c>
      <c r="L28" s="141" t="s">
        <v>0</v>
      </c>
      <c r="M28" s="144"/>
      <c r="N28" s="145"/>
      <c r="O28" s="60" t="str">
        <f t="shared" si="0"/>
        <v/>
      </c>
      <c r="P28" s="60" t="str">
        <f t="shared" si="1"/>
        <v/>
      </c>
      <c r="Q28" s="61" t="str">
        <f t="shared" si="2"/>
        <v/>
      </c>
      <c r="R28" s="62" t="str">
        <f t="shared" si="3"/>
        <v/>
      </c>
      <c r="S28" s="62" t="str">
        <f t="shared" si="4"/>
        <v/>
      </c>
      <c r="T28" s="62" t="str">
        <f t="shared" si="5"/>
        <v/>
      </c>
      <c r="U28" s="62" t="str">
        <f t="shared" si="6"/>
        <v/>
      </c>
      <c r="V28" s="62" t="str">
        <f t="shared" si="7"/>
        <v/>
      </c>
      <c r="W28" s="62" t="str">
        <f t="shared" si="11"/>
        <v/>
      </c>
      <c r="X28" s="62" t="str">
        <f t="shared" si="13"/>
        <v/>
      </c>
      <c r="Y28" s="230">
        <f t="shared" si="12"/>
        <v>46108</v>
      </c>
      <c r="Z28" s="62" t="str">
        <f t="shared" si="14"/>
        <v/>
      </c>
      <c r="AA28" s="63"/>
      <c r="AE28" s="237" t="str">
        <f>初期条件設定表!U22</f>
        <v xml:space="preserve"> </v>
      </c>
      <c r="AF28" s="239" t="str">
        <f>初期条件設定表!V22</f>
        <v>Q</v>
      </c>
    </row>
    <row r="29" spans="1:32" ht="46.15" customHeight="1">
      <c r="A29" s="230">
        <f t="shared" si="8"/>
        <v>46111</v>
      </c>
      <c r="B29" s="84" t="s">
        <v>32</v>
      </c>
      <c r="C29" s="232" t="s">
        <v>3</v>
      </c>
      <c r="D29" s="87" t="s">
        <v>32</v>
      </c>
      <c r="E29" s="73" t="str">
        <f t="shared" si="15"/>
        <v/>
      </c>
      <c r="F29" s="74" t="s">
        <v>30</v>
      </c>
      <c r="G29" s="75" t="str">
        <f t="shared" si="16"/>
        <v/>
      </c>
      <c r="H29" s="120" t="s">
        <v>31</v>
      </c>
      <c r="I29" s="122" t="str">
        <f t="shared" si="9"/>
        <v/>
      </c>
      <c r="J29" s="125"/>
      <c r="K29" s="76" t="str">
        <f t="shared" si="10"/>
        <v/>
      </c>
      <c r="L29" s="141" t="s">
        <v>0</v>
      </c>
      <c r="M29" s="144"/>
      <c r="N29" s="145"/>
      <c r="O29" s="60" t="str">
        <f t="shared" si="0"/>
        <v/>
      </c>
      <c r="P29" s="60" t="str">
        <f t="shared" si="1"/>
        <v/>
      </c>
      <c r="Q29" s="61" t="str">
        <f t="shared" si="2"/>
        <v/>
      </c>
      <c r="R29" s="62" t="str">
        <f t="shared" si="3"/>
        <v/>
      </c>
      <c r="S29" s="62" t="str">
        <f t="shared" si="4"/>
        <v/>
      </c>
      <c r="T29" s="62" t="str">
        <f t="shared" si="5"/>
        <v/>
      </c>
      <c r="U29" s="62" t="str">
        <f t="shared" si="6"/>
        <v/>
      </c>
      <c r="V29" s="62" t="str">
        <f t="shared" si="7"/>
        <v/>
      </c>
      <c r="W29" s="62" t="str">
        <f t="shared" si="11"/>
        <v/>
      </c>
      <c r="X29" s="62" t="str">
        <f t="shared" si="13"/>
        <v/>
      </c>
      <c r="Y29" s="230">
        <f t="shared" si="12"/>
        <v>46111</v>
      </c>
      <c r="Z29" s="62" t="str">
        <f t="shared" si="14"/>
        <v/>
      </c>
      <c r="AA29" s="63"/>
      <c r="AE29" s="237" t="str">
        <f>初期条件設定表!U23</f>
        <v xml:space="preserve"> </v>
      </c>
      <c r="AF29" s="239" t="str">
        <f>初期条件設定表!V23</f>
        <v>R</v>
      </c>
    </row>
    <row r="30" spans="1:32" ht="46.15" customHeight="1">
      <c r="A30" s="230">
        <f t="shared" si="8"/>
        <v>46112</v>
      </c>
      <c r="B30" s="84" t="s">
        <v>32</v>
      </c>
      <c r="C30" s="232" t="s">
        <v>3</v>
      </c>
      <c r="D30" s="87" t="s">
        <v>32</v>
      </c>
      <c r="E30" s="73" t="str">
        <f t="shared" si="15"/>
        <v/>
      </c>
      <c r="F30" s="74" t="s">
        <v>30</v>
      </c>
      <c r="G30" s="75" t="str">
        <f t="shared" si="16"/>
        <v/>
      </c>
      <c r="H30" s="120" t="s">
        <v>31</v>
      </c>
      <c r="I30" s="122" t="str">
        <f t="shared" si="9"/>
        <v/>
      </c>
      <c r="J30" s="125"/>
      <c r="K30" s="76" t="str">
        <f t="shared" si="10"/>
        <v/>
      </c>
      <c r="L30" s="141" t="s">
        <v>0</v>
      </c>
      <c r="M30" s="144"/>
      <c r="N30" s="145"/>
      <c r="O30" s="60" t="str">
        <f t="shared" si="0"/>
        <v/>
      </c>
      <c r="P30" s="60" t="str">
        <f t="shared" si="1"/>
        <v/>
      </c>
      <c r="Q30" s="61" t="str">
        <f t="shared" si="2"/>
        <v/>
      </c>
      <c r="R30" s="62" t="str">
        <f t="shared" si="3"/>
        <v/>
      </c>
      <c r="S30" s="62" t="str">
        <f t="shared" si="4"/>
        <v/>
      </c>
      <c r="T30" s="62" t="str">
        <f t="shared" si="5"/>
        <v/>
      </c>
      <c r="U30" s="62" t="str">
        <f t="shared" si="6"/>
        <v/>
      </c>
      <c r="V30" s="62" t="str">
        <f t="shared" si="7"/>
        <v/>
      </c>
      <c r="W30" s="62" t="str">
        <f t="shared" si="11"/>
        <v/>
      </c>
      <c r="X30" s="62" t="str">
        <f t="shared" si="13"/>
        <v/>
      </c>
      <c r="Y30" s="230">
        <f t="shared" si="12"/>
        <v>46112</v>
      </c>
      <c r="Z30" s="62" t="str">
        <f t="shared" si="14"/>
        <v/>
      </c>
      <c r="AA30" s="63"/>
      <c r="AE30" s="237" t="str">
        <f>初期条件設定表!U24</f>
        <v xml:space="preserve"> </v>
      </c>
      <c r="AF30" s="239" t="str">
        <f>初期条件設定表!V24</f>
        <v>S</v>
      </c>
    </row>
    <row r="31" spans="1:32" ht="46.15" customHeight="1">
      <c r="A31" s="230" t="str">
        <f t="shared" si="8"/>
        <v/>
      </c>
      <c r="B31" s="85" t="s">
        <v>32</v>
      </c>
      <c r="C31" s="240" t="s">
        <v>3</v>
      </c>
      <c r="D31" s="88" t="s">
        <v>32</v>
      </c>
      <c r="E31" s="73" t="str">
        <f t="shared" si="15"/>
        <v/>
      </c>
      <c r="F31" s="74" t="s">
        <v>30</v>
      </c>
      <c r="G31" s="75" t="str">
        <f t="shared" si="16"/>
        <v/>
      </c>
      <c r="H31" s="120" t="s">
        <v>31</v>
      </c>
      <c r="I31" s="122" t="str">
        <f t="shared" si="9"/>
        <v/>
      </c>
      <c r="J31" s="125"/>
      <c r="K31" s="76" t="str">
        <f t="shared" si="10"/>
        <v/>
      </c>
      <c r="L31" s="141" t="s">
        <v>0</v>
      </c>
      <c r="M31" s="144"/>
      <c r="N31" s="145"/>
      <c r="O31" s="60" t="str">
        <f t="shared" si="0"/>
        <v/>
      </c>
      <c r="P31" s="60" t="str">
        <f t="shared" si="1"/>
        <v/>
      </c>
      <c r="Q31" s="61" t="str">
        <f t="shared" si="2"/>
        <v/>
      </c>
      <c r="R31" s="62" t="str">
        <f t="shared" si="3"/>
        <v/>
      </c>
      <c r="S31" s="62" t="str">
        <f t="shared" si="4"/>
        <v/>
      </c>
      <c r="T31" s="62" t="str">
        <f t="shared" si="5"/>
        <v/>
      </c>
      <c r="U31" s="62" t="str">
        <f t="shared" si="6"/>
        <v/>
      </c>
      <c r="V31" s="62" t="str">
        <f t="shared" si="7"/>
        <v/>
      </c>
      <c r="W31" s="62" t="str">
        <f t="shared" si="11"/>
        <v/>
      </c>
      <c r="X31" s="62" t="str">
        <f t="shared" si="13"/>
        <v/>
      </c>
      <c r="Y31" s="230" t="str">
        <f t="shared" si="12"/>
        <v/>
      </c>
      <c r="Z31" s="62" t="str">
        <f t="shared" si="14"/>
        <v/>
      </c>
      <c r="AA31" s="63"/>
      <c r="AE31" s="237" t="str">
        <f>初期条件設定表!U25</f>
        <v xml:space="preserve"> </v>
      </c>
      <c r="AF31" s="239" t="str">
        <f>初期条件設定表!V25</f>
        <v>T</v>
      </c>
    </row>
    <row r="32" spans="1:32" ht="46.15" customHeight="1" thickBot="1">
      <c r="A32" s="230" t="str">
        <f t="shared" si="8"/>
        <v/>
      </c>
      <c r="B32" s="84" t="s">
        <v>32</v>
      </c>
      <c r="C32" s="232" t="s">
        <v>3</v>
      </c>
      <c r="D32" s="87" t="s">
        <v>32</v>
      </c>
      <c r="E32" s="73" t="str">
        <f t="shared" si="15"/>
        <v/>
      </c>
      <c r="F32" s="74" t="s">
        <v>30</v>
      </c>
      <c r="G32" s="75" t="str">
        <f t="shared" si="16"/>
        <v/>
      </c>
      <c r="H32" s="120" t="s">
        <v>31</v>
      </c>
      <c r="I32" s="122" t="str">
        <f t="shared" si="9"/>
        <v/>
      </c>
      <c r="J32" s="125"/>
      <c r="K32" s="76" t="str">
        <f t="shared" si="10"/>
        <v/>
      </c>
      <c r="L32" s="141" t="s">
        <v>0</v>
      </c>
      <c r="M32" s="144"/>
      <c r="N32" s="150"/>
      <c r="O32" s="60" t="str">
        <f t="shared" si="0"/>
        <v/>
      </c>
      <c r="P32" s="60" t="str">
        <f t="shared" si="1"/>
        <v/>
      </c>
      <c r="Q32" s="61" t="str">
        <f t="shared" si="2"/>
        <v/>
      </c>
      <c r="R32" s="62" t="str">
        <f t="shared" si="3"/>
        <v/>
      </c>
      <c r="S32" s="62" t="str">
        <f t="shared" si="4"/>
        <v/>
      </c>
      <c r="T32" s="62" t="str">
        <f t="shared" si="5"/>
        <v/>
      </c>
      <c r="U32" s="62" t="str">
        <f t="shared" si="6"/>
        <v/>
      </c>
      <c r="V32" s="62" t="str">
        <f t="shared" si="7"/>
        <v/>
      </c>
      <c r="W32" s="62" t="str">
        <f t="shared" si="11"/>
        <v/>
      </c>
      <c r="X32" s="62" t="str">
        <f t="shared" si="13"/>
        <v/>
      </c>
      <c r="Y32" s="230" t="str">
        <f t="shared" si="12"/>
        <v/>
      </c>
      <c r="Z32" s="62" t="str">
        <f t="shared" si="14"/>
        <v/>
      </c>
      <c r="AA32" s="63"/>
      <c r="AE32" s="237" t="str">
        <f>初期条件設定表!U26</f>
        <v xml:space="preserve"> </v>
      </c>
      <c r="AF32" s="239" t="str">
        <f>初期条件設定表!V26</f>
        <v xml:space="preserve"> </v>
      </c>
    </row>
    <row r="33" spans="1:27" ht="46.15" hidden="1" customHeight="1">
      <c r="A33" s="230" t="str">
        <f t="shared" si="8"/>
        <v/>
      </c>
      <c r="B33" s="231" t="s">
        <v>32</v>
      </c>
      <c r="C33" s="232" t="s">
        <v>3</v>
      </c>
      <c r="D33" s="233" t="s">
        <v>32</v>
      </c>
      <c r="E33" s="73" t="str">
        <f t="shared" si="15"/>
        <v/>
      </c>
      <c r="F33" s="74" t="s">
        <v>30</v>
      </c>
      <c r="G33" s="75" t="str">
        <f t="shared" si="16"/>
        <v/>
      </c>
      <c r="H33" s="120" t="s">
        <v>31</v>
      </c>
      <c r="I33" s="122" t="str">
        <f t="shared" si="9"/>
        <v/>
      </c>
      <c r="J33" s="234"/>
      <c r="K33" s="76" t="str">
        <f t="shared" si="10"/>
        <v/>
      </c>
      <c r="L33" s="67" t="s">
        <v>0</v>
      </c>
      <c r="M33" s="235"/>
      <c r="N33" s="242"/>
      <c r="O33" s="60" t="str">
        <f t="shared" si="0"/>
        <v/>
      </c>
      <c r="P33" s="60" t="str">
        <f t="shared" si="1"/>
        <v/>
      </c>
      <c r="Q33" s="61" t="str">
        <f t="shared" si="2"/>
        <v/>
      </c>
      <c r="R33" s="62" t="str">
        <f t="shared" si="3"/>
        <v/>
      </c>
      <c r="S33" s="62" t="str">
        <f t="shared" si="4"/>
        <v/>
      </c>
      <c r="T33" s="62" t="str">
        <f t="shared" si="5"/>
        <v/>
      </c>
      <c r="U33" s="62" t="str">
        <f t="shared" si="6"/>
        <v/>
      </c>
      <c r="V33" s="62" t="str">
        <f t="shared" si="7"/>
        <v/>
      </c>
      <c r="W33" s="62" t="str">
        <f t="shared" si="11"/>
        <v/>
      </c>
      <c r="X33" s="62" t="str">
        <f t="shared" si="13"/>
        <v/>
      </c>
      <c r="Y33" s="230" t="str">
        <f t="shared" si="12"/>
        <v/>
      </c>
      <c r="Z33" s="62" t="str">
        <f t="shared" si="14"/>
        <v/>
      </c>
      <c r="AA33" s="63"/>
    </row>
    <row r="34" spans="1:27" ht="46.15" hidden="1" customHeight="1">
      <c r="A34" s="230" t="str">
        <f t="shared" si="8"/>
        <v/>
      </c>
      <c r="B34" s="231" t="s">
        <v>32</v>
      </c>
      <c r="C34" s="232" t="s">
        <v>3</v>
      </c>
      <c r="D34" s="233" t="s">
        <v>32</v>
      </c>
      <c r="E34" s="73" t="str">
        <f t="shared" si="15"/>
        <v/>
      </c>
      <c r="F34" s="74" t="s">
        <v>30</v>
      </c>
      <c r="G34" s="75" t="str">
        <f t="shared" si="16"/>
        <v/>
      </c>
      <c r="H34" s="120" t="s">
        <v>31</v>
      </c>
      <c r="I34" s="122" t="str">
        <f t="shared" si="9"/>
        <v/>
      </c>
      <c r="J34" s="234"/>
      <c r="K34" s="76" t="str">
        <f t="shared" si="10"/>
        <v/>
      </c>
      <c r="L34" s="67" t="s">
        <v>0</v>
      </c>
      <c r="M34" s="235"/>
      <c r="N34" s="244"/>
      <c r="O34" s="60" t="str">
        <f t="shared" si="0"/>
        <v/>
      </c>
      <c r="P34" s="60" t="str">
        <f t="shared" si="1"/>
        <v/>
      </c>
      <c r="Q34" s="61" t="str">
        <f t="shared" si="2"/>
        <v/>
      </c>
      <c r="R34" s="62" t="str">
        <f t="shared" si="3"/>
        <v/>
      </c>
      <c r="S34" s="62" t="str">
        <f t="shared" si="4"/>
        <v/>
      </c>
      <c r="T34" s="62" t="str">
        <f t="shared" si="5"/>
        <v/>
      </c>
      <c r="U34" s="62" t="str">
        <f t="shared" si="6"/>
        <v/>
      </c>
      <c r="V34" s="62" t="str">
        <f t="shared" si="7"/>
        <v/>
      </c>
      <c r="W34" s="62" t="str">
        <f t="shared" ref="W34:W35" si="17">IF(OR(DBCS($B34)="：",$B34="",DBCS($D34)="：",$D34=""),"",SUM(R34:V34))</f>
        <v/>
      </c>
      <c r="X34" s="62" t="str">
        <f t="shared" si="13"/>
        <v/>
      </c>
      <c r="Y34" s="230" t="str">
        <f t="shared" si="12"/>
        <v/>
      </c>
      <c r="Z34" s="62"/>
      <c r="AA34" s="63"/>
    </row>
    <row r="35" spans="1:27" ht="46.15" hidden="1" customHeight="1" thickBot="1">
      <c r="A35" s="245" t="str">
        <f t="shared" si="8"/>
        <v/>
      </c>
      <c r="B35" s="246" t="s">
        <v>59</v>
      </c>
      <c r="C35" s="247" t="s">
        <v>25</v>
      </c>
      <c r="D35" s="248" t="s">
        <v>59</v>
      </c>
      <c r="E35" s="80" t="str">
        <f t="shared" si="15"/>
        <v/>
      </c>
      <c r="F35" s="81" t="s">
        <v>64</v>
      </c>
      <c r="G35" s="82" t="str">
        <f t="shared" si="16"/>
        <v/>
      </c>
      <c r="H35" s="121" t="s">
        <v>83</v>
      </c>
      <c r="I35" s="123" t="str">
        <f t="shared" si="9"/>
        <v/>
      </c>
      <c r="J35" s="249"/>
      <c r="K35" s="83" t="str">
        <f t="shared" si="10"/>
        <v/>
      </c>
      <c r="L35" s="68" t="s">
        <v>84</v>
      </c>
      <c r="M35" s="235"/>
      <c r="N35" s="244"/>
      <c r="O35" s="60" t="str">
        <f t="shared" si="0"/>
        <v/>
      </c>
      <c r="P35" s="60" t="str">
        <f t="shared" si="1"/>
        <v/>
      </c>
      <c r="Q35" s="61" t="str">
        <f t="shared" si="2"/>
        <v/>
      </c>
      <c r="R35" s="62" t="str">
        <f t="shared" si="3"/>
        <v/>
      </c>
      <c r="S35" s="62" t="str">
        <f t="shared" si="4"/>
        <v/>
      </c>
      <c r="T35" s="62" t="str">
        <f t="shared" si="5"/>
        <v/>
      </c>
      <c r="U35" s="62" t="str">
        <f t="shared" si="6"/>
        <v/>
      </c>
      <c r="V35" s="62" t="str">
        <f t="shared" si="7"/>
        <v/>
      </c>
      <c r="W35" s="62" t="str">
        <f t="shared" si="17"/>
        <v/>
      </c>
      <c r="X35" s="62" t="str">
        <f t="shared" si="13"/>
        <v/>
      </c>
      <c r="Y35" s="245" t="str">
        <f t="shared" si="12"/>
        <v/>
      </c>
      <c r="Z35" s="62" t="str">
        <f>IF(OR(DBCS($B35)="：",$B35="",DBCS($D35)="：",$D35=""),"",MAX(MIN($D35,TIME(23,59,59))-MAX($B35,$AG$1),0))</f>
        <v/>
      </c>
      <c r="AA35" s="63"/>
    </row>
    <row r="36" spans="1:27" ht="41.25" customHeight="1" thickBot="1">
      <c r="A36" s="250" t="s">
        <v>33</v>
      </c>
      <c r="B36" s="443"/>
      <c r="C36" s="444"/>
      <c r="D36" s="445"/>
      <c r="E36" s="421">
        <f>SUM(E9:E35)+SUM(G9:G35)/60</f>
        <v>0</v>
      </c>
      <c r="F36" s="422"/>
      <c r="G36" s="423" t="s">
        <v>1</v>
      </c>
      <c r="H36" s="424"/>
      <c r="I36" s="127"/>
      <c r="J36" s="128"/>
      <c r="K36" s="69">
        <f>SUM(K9:K35)</f>
        <v>0</v>
      </c>
      <c r="L36" s="161" t="s">
        <v>0</v>
      </c>
      <c r="M36" s="166"/>
      <c r="N36" s="251"/>
      <c r="V36" s="63"/>
      <c r="W36" s="63"/>
      <c r="X36" s="63"/>
      <c r="Y36" s="63"/>
      <c r="Z36" s="63"/>
      <c r="AA36" s="63"/>
    </row>
    <row r="37" spans="1:27" ht="19.5" customHeight="1">
      <c r="A37" s="252"/>
      <c r="B37" s="253"/>
      <c r="C37" s="253"/>
      <c r="D37" s="253"/>
      <c r="E37" s="254"/>
      <c r="F37" s="254"/>
      <c r="G37" s="253"/>
      <c r="H37" s="253"/>
      <c r="I37" s="253"/>
      <c r="J37" s="253"/>
      <c r="K37" s="255"/>
      <c r="L37" s="222"/>
      <c r="M37" s="256"/>
      <c r="N37" s="256"/>
    </row>
    <row r="38" spans="1:27" ht="25.9" customHeight="1">
      <c r="B38" s="257" t="s">
        <v>177</v>
      </c>
    </row>
    <row r="39" spans="1:27" ht="21.65" customHeight="1"/>
    <row r="40" spans="1:27" ht="31.4" customHeight="1">
      <c r="M40" s="258" t="s">
        <v>178</v>
      </c>
      <c r="N40" s="261"/>
    </row>
    <row r="41" spans="1:27" ht="31.4" customHeight="1">
      <c r="M41" s="258" t="s">
        <v>179</v>
      </c>
      <c r="N41" s="261"/>
    </row>
    <row r="42" spans="1:27" ht="31.4" customHeight="1">
      <c r="M42" s="258" t="s">
        <v>180</v>
      </c>
      <c r="N42" s="261"/>
    </row>
  </sheetData>
  <sheetProtection sheet="1" selectLockedCells="1"/>
  <mergeCells count="25">
    <mergeCell ref="AH6:AI6"/>
    <mergeCell ref="D1:N2"/>
    <mergeCell ref="AD1:AD5"/>
    <mergeCell ref="B3:D3"/>
    <mergeCell ref="B4:D4"/>
    <mergeCell ref="B5:D5"/>
    <mergeCell ref="A7:A8"/>
    <mergeCell ref="B7:D8"/>
    <mergeCell ref="E7:H8"/>
    <mergeCell ref="I7:I8"/>
    <mergeCell ref="J7:J8"/>
    <mergeCell ref="T7:T8"/>
    <mergeCell ref="U7:U8"/>
    <mergeCell ref="V7:V8"/>
    <mergeCell ref="W7:W8"/>
    <mergeCell ref="B36:D36"/>
    <mergeCell ref="E36:F36"/>
    <mergeCell ref="G36:H36"/>
    <mergeCell ref="M7:N7"/>
    <mergeCell ref="S7:S8"/>
    <mergeCell ref="O7:O8"/>
    <mergeCell ref="P7:P8"/>
    <mergeCell ref="Q7:Q8"/>
    <mergeCell ref="R7:R8"/>
    <mergeCell ref="K7:L8"/>
  </mergeCells>
  <phoneticPr fontId="3"/>
  <dataValidations count="4">
    <dataValidation type="list" allowBlank="1" showInputMessage="1" showErrorMessage="1" sqref="N33:N35">
      <formula1>$AF$11:$AF$16</formula1>
    </dataValidation>
    <dataValidation type="list" allowBlank="1" showInputMessage="1" showErrorMessage="1" sqref="N9:N32">
      <formula1>$AF$11:$AF$32</formula1>
    </dataValidation>
    <dataValidation type="time" allowBlank="1" showInputMessage="1" showErrorMessage="1" sqref="B9:B35 D9:D35">
      <formula1>0</formula1>
      <formula2>0.999305555555556</formula2>
    </dataValidation>
    <dataValidation type="list" allowBlank="1" showInputMessage="1" showErrorMessage="1" sqref="M9:M35">
      <formula1>$AE$11:$AE$21</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rowBreaks count="1" manualBreakCount="1">
    <brk id="42" max="13" man="1"/>
  </row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theme="4" tint="0.39997558519241921"/>
    <pageSetUpPr fitToPage="1"/>
  </sheetPr>
  <dimension ref="A1:AP42"/>
  <sheetViews>
    <sheetView view="pageBreakPreview" zoomScaleNormal="70" zoomScaleSheetLayoutView="100" workbookViewId="0">
      <selection activeCell="M11" sqref="M11"/>
    </sheetView>
  </sheetViews>
  <sheetFormatPr defaultColWidth="11.36328125" defaultRowHeight="13"/>
  <cols>
    <col min="1" max="1" width="19.08984375" style="47" customWidth="1"/>
    <col min="2" max="2" width="9.6328125" style="47" customWidth="1"/>
    <col min="3" max="3" width="3.90625" style="202" bestFit="1" customWidth="1"/>
    <col min="4" max="4" width="9.6328125" style="47" customWidth="1"/>
    <col min="5" max="5" width="4.6328125" style="47" customWidth="1"/>
    <col min="6" max="6" width="5.08984375" style="47" customWidth="1"/>
    <col min="7" max="7" width="4.6328125" style="47" customWidth="1"/>
    <col min="8" max="8" width="3.08984375" style="47" customWidth="1"/>
    <col min="9" max="10" width="6.6328125" style="47" customWidth="1"/>
    <col min="11" max="11" width="11.6328125" style="47" customWidth="1"/>
    <col min="12" max="12" width="2.90625" style="47" customWidth="1"/>
    <col min="13" max="14" width="30.6328125" style="223" customWidth="1"/>
    <col min="15" max="42" width="10.6328125" style="47" hidden="1" customWidth="1"/>
    <col min="43" max="43" width="10.6328125" style="47" customWidth="1"/>
    <col min="44" max="262" width="11.36328125" style="47"/>
    <col min="263" max="263" width="16.90625" style="47" customWidth="1"/>
    <col min="264" max="264" width="11.08984375" style="47" customWidth="1"/>
    <col min="265" max="265" width="3.90625" style="47" bestFit="1" customWidth="1"/>
    <col min="266" max="266" width="11.08984375" style="47" customWidth="1"/>
    <col min="267" max="267" width="6" style="47" customWidth="1"/>
    <col min="268" max="268" width="5.08984375" style="47" customWidth="1"/>
    <col min="269" max="269" width="5.90625" style="47" customWidth="1"/>
    <col min="270" max="270" width="3.08984375" style="47" customWidth="1"/>
    <col min="271" max="271" width="12.90625" style="47" customWidth="1"/>
    <col min="272" max="272" width="2.90625" style="47" customWidth="1"/>
    <col min="273" max="273" width="77.453125" style="47" customWidth="1"/>
    <col min="274" max="518" width="11.36328125" style="47"/>
    <col min="519" max="519" width="16.90625" style="47" customWidth="1"/>
    <col min="520" max="520" width="11.08984375" style="47" customWidth="1"/>
    <col min="521" max="521" width="3.90625" style="47" bestFit="1" customWidth="1"/>
    <col min="522" max="522" width="11.08984375" style="47" customWidth="1"/>
    <col min="523" max="523" width="6" style="47" customWidth="1"/>
    <col min="524" max="524" width="5.08984375" style="47" customWidth="1"/>
    <col min="525" max="525" width="5.90625" style="47" customWidth="1"/>
    <col min="526" max="526" width="3.08984375" style="47" customWidth="1"/>
    <col min="527" max="527" width="12.90625" style="47" customWidth="1"/>
    <col min="528" max="528" width="2.90625" style="47" customWidth="1"/>
    <col min="529" max="529" width="77.453125" style="47" customWidth="1"/>
    <col min="530" max="774" width="11.36328125" style="47"/>
    <col min="775" max="775" width="16.90625" style="47" customWidth="1"/>
    <col min="776" max="776" width="11.08984375" style="47" customWidth="1"/>
    <col min="777" max="777" width="3.90625" style="47" bestFit="1" customWidth="1"/>
    <col min="778" max="778" width="11.08984375" style="47" customWidth="1"/>
    <col min="779" max="779" width="6" style="47" customWidth="1"/>
    <col min="780" max="780" width="5.08984375" style="47" customWidth="1"/>
    <col min="781" max="781" width="5.90625" style="47" customWidth="1"/>
    <col min="782" max="782" width="3.08984375" style="47" customWidth="1"/>
    <col min="783" max="783" width="12.90625" style="47" customWidth="1"/>
    <col min="784" max="784" width="2.90625" style="47" customWidth="1"/>
    <col min="785" max="785" width="77.453125" style="47" customWidth="1"/>
    <col min="786" max="1030" width="11.36328125" style="47"/>
    <col min="1031" max="1031" width="16.90625" style="47" customWidth="1"/>
    <col min="1032" max="1032" width="11.08984375" style="47" customWidth="1"/>
    <col min="1033" max="1033" width="3.90625" style="47" bestFit="1" customWidth="1"/>
    <col min="1034" max="1034" width="11.08984375" style="47" customWidth="1"/>
    <col min="1035" max="1035" width="6" style="47" customWidth="1"/>
    <col min="1036" max="1036" width="5.08984375" style="47" customWidth="1"/>
    <col min="1037" max="1037" width="5.90625" style="47" customWidth="1"/>
    <col min="1038" max="1038" width="3.08984375" style="47" customWidth="1"/>
    <col min="1039" max="1039" width="12.90625" style="47" customWidth="1"/>
    <col min="1040" max="1040" width="2.90625" style="47" customWidth="1"/>
    <col min="1041" max="1041" width="77.453125" style="47" customWidth="1"/>
    <col min="1042" max="1286" width="11.36328125" style="47"/>
    <col min="1287" max="1287" width="16.90625" style="47" customWidth="1"/>
    <col min="1288" max="1288" width="11.08984375" style="47" customWidth="1"/>
    <col min="1289" max="1289" width="3.90625" style="47" bestFit="1" customWidth="1"/>
    <col min="1290" max="1290" width="11.08984375" style="47" customWidth="1"/>
    <col min="1291" max="1291" width="6" style="47" customWidth="1"/>
    <col min="1292" max="1292" width="5.08984375" style="47" customWidth="1"/>
    <col min="1293" max="1293" width="5.90625" style="47" customWidth="1"/>
    <col min="1294" max="1294" width="3.08984375" style="47" customWidth="1"/>
    <col min="1295" max="1295" width="12.90625" style="47" customWidth="1"/>
    <col min="1296" max="1296" width="2.90625" style="47" customWidth="1"/>
    <col min="1297" max="1297" width="77.453125" style="47" customWidth="1"/>
    <col min="1298" max="1542" width="11.36328125" style="47"/>
    <col min="1543" max="1543" width="16.90625" style="47" customWidth="1"/>
    <col min="1544" max="1544" width="11.08984375" style="47" customWidth="1"/>
    <col min="1545" max="1545" width="3.90625" style="47" bestFit="1" customWidth="1"/>
    <col min="1546" max="1546" width="11.08984375" style="47" customWidth="1"/>
    <col min="1547" max="1547" width="6" style="47" customWidth="1"/>
    <col min="1548" max="1548" width="5.08984375" style="47" customWidth="1"/>
    <col min="1549" max="1549" width="5.90625" style="47" customWidth="1"/>
    <col min="1550" max="1550" width="3.08984375" style="47" customWidth="1"/>
    <col min="1551" max="1551" width="12.90625" style="47" customWidth="1"/>
    <col min="1552" max="1552" width="2.90625" style="47" customWidth="1"/>
    <col min="1553" max="1553" width="77.453125" style="47" customWidth="1"/>
    <col min="1554" max="1798" width="11.36328125" style="47"/>
    <col min="1799" max="1799" width="16.90625" style="47" customWidth="1"/>
    <col min="1800" max="1800" width="11.08984375" style="47" customWidth="1"/>
    <col min="1801" max="1801" width="3.90625" style="47" bestFit="1" customWidth="1"/>
    <col min="1802" max="1802" width="11.08984375" style="47" customWidth="1"/>
    <col min="1803" max="1803" width="6" style="47" customWidth="1"/>
    <col min="1804" max="1804" width="5.08984375" style="47" customWidth="1"/>
    <col min="1805" max="1805" width="5.90625" style="47" customWidth="1"/>
    <col min="1806" max="1806" width="3.08984375" style="47" customWidth="1"/>
    <col min="1807" max="1807" width="12.90625" style="47" customWidth="1"/>
    <col min="1808" max="1808" width="2.90625" style="47" customWidth="1"/>
    <col min="1809" max="1809" width="77.453125" style="47" customWidth="1"/>
    <col min="1810" max="2054" width="11.36328125" style="47"/>
    <col min="2055" max="2055" width="16.90625" style="47" customWidth="1"/>
    <col min="2056" max="2056" width="11.08984375" style="47" customWidth="1"/>
    <col min="2057" max="2057" width="3.90625" style="47" bestFit="1" customWidth="1"/>
    <col min="2058" max="2058" width="11.08984375" style="47" customWidth="1"/>
    <col min="2059" max="2059" width="6" style="47" customWidth="1"/>
    <col min="2060" max="2060" width="5.08984375" style="47" customWidth="1"/>
    <col min="2061" max="2061" width="5.90625" style="47" customWidth="1"/>
    <col min="2062" max="2062" width="3.08984375" style="47" customWidth="1"/>
    <col min="2063" max="2063" width="12.90625" style="47" customWidth="1"/>
    <col min="2064" max="2064" width="2.90625" style="47" customWidth="1"/>
    <col min="2065" max="2065" width="77.453125" style="47" customWidth="1"/>
    <col min="2066" max="2310" width="11.36328125" style="47"/>
    <col min="2311" max="2311" width="16.90625" style="47" customWidth="1"/>
    <col min="2312" max="2312" width="11.08984375" style="47" customWidth="1"/>
    <col min="2313" max="2313" width="3.90625" style="47" bestFit="1" customWidth="1"/>
    <col min="2314" max="2314" width="11.08984375" style="47" customWidth="1"/>
    <col min="2315" max="2315" width="6" style="47" customWidth="1"/>
    <col min="2316" max="2316" width="5.08984375" style="47" customWidth="1"/>
    <col min="2317" max="2317" width="5.90625" style="47" customWidth="1"/>
    <col min="2318" max="2318" width="3.08984375" style="47" customWidth="1"/>
    <col min="2319" max="2319" width="12.90625" style="47" customWidth="1"/>
    <col min="2320" max="2320" width="2.90625" style="47" customWidth="1"/>
    <col min="2321" max="2321" width="77.453125" style="47" customWidth="1"/>
    <col min="2322" max="2566" width="11.36328125" style="47"/>
    <col min="2567" max="2567" width="16.90625" style="47" customWidth="1"/>
    <col min="2568" max="2568" width="11.08984375" style="47" customWidth="1"/>
    <col min="2569" max="2569" width="3.90625" style="47" bestFit="1" customWidth="1"/>
    <col min="2570" max="2570" width="11.08984375" style="47" customWidth="1"/>
    <col min="2571" max="2571" width="6" style="47" customWidth="1"/>
    <col min="2572" max="2572" width="5.08984375" style="47" customWidth="1"/>
    <col min="2573" max="2573" width="5.90625" style="47" customWidth="1"/>
    <col min="2574" max="2574" width="3.08984375" style="47" customWidth="1"/>
    <col min="2575" max="2575" width="12.90625" style="47" customWidth="1"/>
    <col min="2576" max="2576" width="2.90625" style="47" customWidth="1"/>
    <col min="2577" max="2577" width="77.453125" style="47" customWidth="1"/>
    <col min="2578" max="2822" width="11.36328125" style="47"/>
    <col min="2823" max="2823" width="16.90625" style="47" customWidth="1"/>
    <col min="2824" max="2824" width="11.08984375" style="47" customWidth="1"/>
    <col min="2825" max="2825" width="3.90625" style="47" bestFit="1" customWidth="1"/>
    <col min="2826" max="2826" width="11.08984375" style="47" customWidth="1"/>
    <col min="2827" max="2827" width="6" style="47" customWidth="1"/>
    <col min="2828" max="2828" width="5.08984375" style="47" customWidth="1"/>
    <col min="2829" max="2829" width="5.90625" style="47" customWidth="1"/>
    <col min="2830" max="2830" width="3.08984375" style="47" customWidth="1"/>
    <col min="2831" max="2831" width="12.90625" style="47" customWidth="1"/>
    <col min="2832" max="2832" width="2.90625" style="47" customWidth="1"/>
    <col min="2833" max="2833" width="77.453125" style="47" customWidth="1"/>
    <col min="2834" max="3078" width="11.36328125" style="47"/>
    <col min="3079" max="3079" width="16.90625" style="47" customWidth="1"/>
    <col min="3080" max="3080" width="11.08984375" style="47" customWidth="1"/>
    <col min="3081" max="3081" width="3.90625" style="47" bestFit="1" customWidth="1"/>
    <col min="3082" max="3082" width="11.08984375" style="47" customWidth="1"/>
    <col min="3083" max="3083" width="6" style="47" customWidth="1"/>
    <col min="3084" max="3084" width="5.08984375" style="47" customWidth="1"/>
    <col min="3085" max="3085" width="5.90625" style="47" customWidth="1"/>
    <col min="3086" max="3086" width="3.08984375" style="47" customWidth="1"/>
    <col min="3087" max="3087" width="12.90625" style="47" customWidth="1"/>
    <col min="3088" max="3088" width="2.90625" style="47" customWidth="1"/>
    <col min="3089" max="3089" width="77.453125" style="47" customWidth="1"/>
    <col min="3090" max="3334" width="11.36328125" style="47"/>
    <col min="3335" max="3335" width="16.90625" style="47" customWidth="1"/>
    <col min="3336" max="3336" width="11.08984375" style="47" customWidth="1"/>
    <col min="3337" max="3337" width="3.90625" style="47" bestFit="1" customWidth="1"/>
    <col min="3338" max="3338" width="11.08984375" style="47" customWidth="1"/>
    <col min="3339" max="3339" width="6" style="47" customWidth="1"/>
    <col min="3340" max="3340" width="5.08984375" style="47" customWidth="1"/>
    <col min="3341" max="3341" width="5.90625" style="47" customWidth="1"/>
    <col min="3342" max="3342" width="3.08984375" style="47" customWidth="1"/>
    <col min="3343" max="3343" width="12.90625" style="47" customWidth="1"/>
    <col min="3344" max="3344" width="2.90625" style="47" customWidth="1"/>
    <col min="3345" max="3345" width="77.453125" style="47" customWidth="1"/>
    <col min="3346" max="3590" width="11.36328125" style="47"/>
    <col min="3591" max="3591" width="16.90625" style="47" customWidth="1"/>
    <col min="3592" max="3592" width="11.08984375" style="47" customWidth="1"/>
    <col min="3593" max="3593" width="3.90625" style="47" bestFit="1" customWidth="1"/>
    <col min="3594" max="3594" width="11.08984375" style="47" customWidth="1"/>
    <col min="3595" max="3595" width="6" style="47" customWidth="1"/>
    <col min="3596" max="3596" width="5.08984375" style="47" customWidth="1"/>
    <col min="3597" max="3597" width="5.90625" style="47" customWidth="1"/>
    <col min="3598" max="3598" width="3.08984375" style="47" customWidth="1"/>
    <col min="3599" max="3599" width="12.90625" style="47" customWidth="1"/>
    <col min="3600" max="3600" width="2.90625" style="47" customWidth="1"/>
    <col min="3601" max="3601" width="77.453125" style="47" customWidth="1"/>
    <col min="3602" max="3846" width="11.36328125" style="47"/>
    <col min="3847" max="3847" width="16.90625" style="47" customWidth="1"/>
    <col min="3848" max="3848" width="11.08984375" style="47" customWidth="1"/>
    <col min="3849" max="3849" width="3.90625" style="47" bestFit="1" customWidth="1"/>
    <col min="3850" max="3850" width="11.08984375" style="47" customWidth="1"/>
    <col min="3851" max="3851" width="6" style="47" customWidth="1"/>
    <col min="3852" max="3852" width="5.08984375" style="47" customWidth="1"/>
    <col min="3853" max="3853" width="5.90625" style="47" customWidth="1"/>
    <col min="3854" max="3854" width="3.08984375" style="47" customWidth="1"/>
    <col min="3855" max="3855" width="12.90625" style="47" customWidth="1"/>
    <col min="3856" max="3856" width="2.90625" style="47" customWidth="1"/>
    <col min="3857" max="3857" width="77.453125" style="47" customWidth="1"/>
    <col min="3858" max="4102" width="11.36328125" style="47"/>
    <col min="4103" max="4103" width="16.90625" style="47" customWidth="1"/>
    <col min="4104" max="4104" width="11.08984375" style="47" customWidth="1"/>
    <col min="4105" max="4105" width="3.90625" style="47" bestFit="1" customWidth="1"/>
    <col min="4106" max="4106" width="11.08984375" style="47" customWidth="1"/>
    <col min="4107" max="4107" width="6" style="47" customWidth="1"/>
    <col min="4108" max="4108" width="5.08984375" style="47" customWidth="1"/>
    <col min="4109" max="4109" width="5.90625" style="47" customWidth="1"/>
    <col min="4110" max="4110" width="3.08984375" style="47" customWidth="1"/>
    <col min="4111" max="4111" width="12.90625" style="47" customWidth="1"/>
    <col min="4112" max="4112" width="2.90625" style="47" customWidth="1"/>
    <col min="4113" max="4113" width="77.453125" style="47" customWidth="1"/>
    <col min="4114" max="4358" width="11.36328125" style="47"/>
    <col min="4359" max="4359" width="16.90625" style="47" customWidth="1"/>
    <col min="4360" max="4360" width="11.08984375" style="47" customWidth="1"/>
    <col min="4361" max="4361" width="3.90625" style="47" bestFit="1" customWidth="1"/>
    <col min="4362" max="4362" width="11.08984375" style="47" customWidth="1"/>
    <col min="4363" max="4363" width="6" style="47" customWidth="1"/>
    <col min="4364" max="4364" width="5.08984375" style="47" customWidth="1"/>
    <col min="4365" max="4365" width="5.90625" style="47" customWidth="1"/>
    <col min="4366" max="4366" width="3.08984375" style="47" customWidth="1"/>
    <col min="4367" max="4367" width="12.90625" style="47" customWidth="1"/>
    <col min="4368" max="4368" width="2.90625" style="47" customWidth="1"/>
    <col min="4369" max="4369" width="77.453125" style="47" customWidth="1"/>
    <col min="4370" max="4614" width="11.36328125" style="47"/>
    <col min="4615" max="4615" width="16.90625" style="47" customWidth="1"/>
    <col min="4616" max="4616" width="11.08984375" style="47" customWidth="1"/>
    <col min="4617" max="4617" width="3.90625" style="47" bestFit="1" customWidth="1"/>
    <col min="4618" max="4618" width="11.08984375" style="47" customWidth="1"/>
    <col min="4619" max="4619" width="6" style="47" customWidth="1"/>
    <col min="4620" max="4620" width="5.08984375" style="47" customWidth="1"/>
    <col min="4621" max="4621" width="5.90625" style="47" customWidth="1"/>
    <col min="4622" max="4622" width="3.08984375" style="47" customWidth="1"/>
    <col min="4623" max="4623" width="12.90625" style="47" customWidth="1"/>
    <col min="4624" max="4624" width="2.90625" style="47" customWidth="1"/>
    <col min="4625" max="4625" width="77.453125" style="47" customWidth="1"/>
    <col min="4626" max="4870" width="11.36328125" style="47"/>
    <col min="4871" max="4871" width="16.90625" style="47" customWidth="1"/>
    <col min="4872" max="4872" width="11.08984375" style="47" customWidth="1"/>
    <col min="4873" max="4873" width="3.90625" style="47" bestFit="1" customWidth="1"/>
    <col min="4874" max="4874" width="11.08984375" style="47" customWidth="1"/>
    <col min="4875" max="4875" width="6" style="47" customWidth="1"/>
    <col min="4876" max="4876" width="5.08984375" style="47" customWidth="1"/>
    <col min="4877" max="4877" width="5.90625" style="47" customWidth="1"/>
    <col min="4878" max="4878" width="3.08984375" style="47" customWidth="1"/>
    <col min="4879" max="4879" width="12.90625" style="47" customWidth="1"/>
    <col min="4880" max="4880" width="2.90625" style="47" customWidth="1"/>
    <col min="4881" max="4881" width="77.453125" style="47" customWidth="1"/>
    <col min="4882" max="5126" width="11.36328125" style="47"/>
    <col min="5127" max="5127" width="16.90625" style="47" customWidth="1"/>
    <col min="5128" max="5128" width="11.08984375" style="47" customWidth="1"/>
    <col min="5129" max="5129" width="3.90625" style="47" bestFit="1" customWidth="1"/>
    <col min="5130" max="5130" width="11.08984375" style="47" customWidth="1"/>
    <col min="5131" max="5131" width="6" style="47" customWidth="1"/>
    <col min="5132" max="5132" width="5.08984375" style="47" customWidth="1"/>
    <col min="5133" max="5133" width="5.90625" style="47" customWidth="1"/>
    <col min="5134" max="5134" width="3.08984375" style="47" customWidth="1"/>
    <col min="5135" max="5135" width="12.90625" style="47" customWidth="1"/>
    <col min="5136" max="5136" width="2.90625" style="47" customWidth="1"/>
    <col min="5137" max="5137" width="77.453125" style="47" customWidth="1"/>
    <col min="5138" max="5382" width="11.36328125" style="47"/>
    <col min="5383" max="5383" width="16.90625" style="47" customWidth="1"/>
    <col min="5384" max="5384" width="11.08984375" style="47" customWidth="1"/>
    <col min="5385" max="5385" width="3.90625" style="47" bestFit="1" customWidth="1"/>
    <col min="5386" max="5386" width="11.08984375" style="47" customWidth="1"/>
    <col min="5387" max="5387" width="6" style="47" customWidth="1"/>
    <col min="5388" max="5388" width="5.08984375" style="47" customWidth="1"/>
    <col min="5389" max="5389" width="5.90625" style="47" customWidth="1"/>
    <col min="5390" max="5390" width="3.08984375" style="47" customWidth="1"/>
    <col min="5391" max="5391" width="12.90625" style="47" customWidth="1"/>
    <col min="5392" max="5392" width="2.90625" style="47" customWidth="1"/>
    <col min="5393" max="5393" width="77.453125" style="47" customWidth="1"/>
    <col min="5394" max="5638" width="11.36328125" style="47"/>
    <col min="5639" max="5639" width="16.90625" style="47" customWidth="1"/>
    <col min="5640" max="5640" width="11.08984375" style="47" customWidth="1"/>
    <col min="5641" max="5641" width="3.90625" style="47" bestFit="1" customWidth="1"/>
    <col min="5642" max="5642" width="11.08984375" style="47" customWidth="1"/>
    <col min="5643" max="5643" width="6" style="47" customWidth="1"/>
    <col min="5644" max="5644" width="5.08984375" style="47" customWidth="1"/>
    <col min="5645" max="5645" width="5.90625" style="47" customWidth="1"/>
    <col min="5646" max="5646" width="3.08984375" style="47" customWidth="1"/>
    <col min="5647" max="5647" width="12.90625" style="47" customWidth="1"/>
    <col min="5648" max="5648" width="2.90625" style="47" customWidth="1"/>
    <col min="5649" max="5649" width="77.453125" style="47" customWidth="1"/>
    <col min="5650" max="5894" width="11.36328125" style="47"/>
    <col min="5895" max="5895" width="16.90625" style="47" customWidth="1"/>
    <col min="5896" max="5896" width="11.08984375" style="47" customWidth="1"/>
    <col min="5897" max="5897" width="3.90625" style="47" bestFit="1" customWidth="1"/>
    <col min="5898" max="5898" width="11.08984375" style="47" customWidth="1"/>
    <col min="5899" max="5899" width="6" style="47" customWidth="1"/>
    <col min="5900" max="5900" width="5.08984375" style="47" customWidth="1"/>
    <col min="5901" max="5901" width="5.90625" style="47" customWidth="1"/>
    <col min="5902" max="5902" width="3.08984375" style="47" customWidth="1"/>
    <col min="5903" max="5903" width="12.90625" style="47" customWidth="1"/>
    <col min="5904" max="5904" width="2.90625" style="47" customWidth="1"/>
    <col min="5905" max="5905" width="77.453125" style="47" customWidth="1"/>
    <col min="5906" max="6150" width="11.36328125" style="47"/>
    <col min="6151" max="6151" width="16.90625" style="47" customWidth="1"/>
    <col min="6152" max="6152" width="11.08984375" style="47" customWidth="1"/>
    <col min="6153" max="6153" width="3.90625" style="47" bestFit="1" customWidth="1"/>
    <col min="6154" max="6154" width="11.08984375" style="47" customWidth="1"/>
    <col min="6155" max="6155" width="6" style="47" customWidth="1"/>
    <col min="6156" max="6156" width="5.08984375" style="47" customWidth="1"/>
    <col min="6157" max="6157" width="5.90625" style="47" customWidth="1"/>
    <col min="6158" max="6158" width="3.08984375" style="47" customWidth="1"/>
    <col min="6159" max="6159" width="12.90625" style="47" customWidth="1"/>
    <col min="6160" max="6160" width="2.90625" style="47" customWidth="1"/>
    <col min="6161" max="6161" width="77.453125" style="47" customWidth="1"/>
    <col min="6162" max="6406" width="11.36328125" style="47"/>
    <col min="6407" max="6407" width="16.90625" style="47" customWidth="1"/>
    <col min="6408" max="6408" width="11.08984375" style="47" customWidth="1"/>
    <col min="6409" max="6409" width="3.90625" style="47" bestFit="1" customWidth="1"/>
    <col min="6410" max="6410" width="11.08984375" style="47" customWidth="1"/>
    <col min="6411" max="6411" width="6" style="47" customWidth="1"/>
    <col min="6412" max="6412" width="5.08984375" style="47" customWidth="1"/>
    <col min="6413" max="6413" width="5.90625" style="47" customWidth="1"/>
    <col min="6414" max="6414" width="3.08984375" style="47" customWidth="1"/>
    <col min="6415" max="6415" width="12.90625" style="47" customWidth="1"/>
    <col min="6416" max="6416" width="2.90625" style="47" customWidth="1"/>
    <col min="6417" max="6417" width="77.453125" style="47" customWidth="1"/>
    <col min="6418" max="6662" width="11.36328125" style="47"/>
    <col min="6663" max="6663" width="16.90625" style="47" customWidth="1"/>
    <col min="6664" max="6664" width="11.08984375" style="47" customWidth="1"/>
    <col min="6665" max="6665" width="3.90625" style="47" bestFit="1" customWidth="1"/>
    <col min="6666" max="6666" width="11.08984375" style="47" customWidth="1"/>
    <col min="6667" max="6667" width="6" style="47" customWidth="1"/>
    <col min="6668" max="6668" width="5.08984375" style="47" customWidth="1"/>
    <col min="6669" max="6669" width="5.90625" style="47" customWidth="1"/>
    <col min="6670" max="6670" width="3.08984375" style="47" customWidth="1"/>
    <col min="6671" max="6671" width="12.90625" style="47" customWidth="1"/>
    <col min="6672" max="6672" width="2.90625" style="47" customWidth="1"/>
    <col min="6673" max="6673" width="77.453125" style="47" customWidth="1"/>
    <col min="6674" max="6918" width="11.36328125" style="47"/>
    <col min="6919" max="6919" width="16.90625" style="47" customWidth="1"/>
    <col min="6920" max="6920" width="11.08984375" style="47" customWidth="1"/>
    <col min="6921" max="6921" width="3.90625" style="47" bestFit="1" customWidth="1"/>
    <col min="6922" max="6922" width="11.08984375" style="47" customWidth="1"/>
    <col min="6923" max="6923" width="6" style="47" customWidth="1"/>
    <col min="6924" max="6924" width="5.08984375" style="47" customWidth="1"/>
    <col min="6925" max="6925" width="5.90625" style="47" customWidth="1"/>
    <col min="6926" max="6926" width="3.08984375" style="47" customWidth="1"/>
    <col min="6927" max="6927" width="12.90625" style="47" customWidth="1"/>
    <col min="6928" max="6928" width="2.90625" style="47" customWidth="1"/>
    <col min="6929" max="6929" width="77.453125" style="47" customWidth="1"/>
    <col min="6930" max="7174" width="11.36328125" style="47"/>
    <col min="7175" max="7175" width="16.90625" style="47" customWidth="1"/>
    <col min="7176" max="7176" width="11.08984375" style="47" customWidth="1"/>
    <col min="7177" max="7177" width="3.90625" style="47" bestFit="1" customWidth="1"/>
    <col min="7178" max="7178" width="11.08984375" style="47" customWidth="1"/>
    <col min="7179" max="7179" width="6" style="47" customWidth="1"/>
    <col min="7180" max="7180" width="5.08984375" style="47" customWidth="1"/>
    <col min="7181" max="7181" width="5.90625" style="47" customWidth="1"/>
    <col min="7182" max="7182" width="3.08984375" style="47" customWidth="1"/>
    <col min="7183" max="7183" width="12.90625" style="47" customWidth="1"/>
    <col min="7184" max="7184" width="2.90625" style="47" customWidth="1"/>
    <col min="7185" max="7185" width="77.453125" style="47" customWidth="1"/>
    <col min="7186" max="7430" width="11.36328125" style="47"/>
    <col min="7431" max="7431" width="16.90625" style="47" customWidth="1"/>
    <col min="7432" max="7432" width="11.08984375" style="47" customWidth="1"/>
    <col min="7433" max="7433" width="3.90625" style="47" bestFit="1" customWidth="1"/>
    <col min="7434" max="7434" width="11.08984375" style="47" customWidth="1"/>
    <col min="7435" max="7435" width="6" style="47" customWidth="1"/>
    <col min="7436" max="7436" width="5.08984375" style="47" customWidth="1"/>
    <col min="7437" max="7437" width="5.90625" style="47" customWidth="1"/>
    <col min="7438" max="7438" width="3.08984375" style="47" customWidth="1"/>
    <col min="7439" max="7439" width="12.90625" style="47" customWidth="1"/>
    <col min="7440" max="7440" width="2.90625" style="47" customWidth="1"/>
    <col min="7441" max="7441" width="77.453125" style="47" customWidth="1"/>
    <col min="7442" max="7686" width="11.36328125" style="47"/>
    <col min="7687" max="7687" width="16.90625" style="47" customWidth="1"/>
    <col min="7688" max="7688" width="11.08984375" style="47" customWidth="1"/>
    <col min="7689" max="7689" width="3.90625" style="47" bestFit="1" customWidth="1"/>
    <col min="7690" max="7690" width="11.08984375" style="47" customWidth="1"/>
    <col min="7691" max="7691" width="6" style="47" customWidth="1"/>
    <col min="7692" max="7692" width="5.08984375" style="47" customWidth="1"/>
    <col min="7693" max="7693" width="5.90625" style="47" customWidth="1"/>
    <col min="7694" max="7694" width="3.08984375" style="47" customWidth="1"/>
    <col min="7695" max="7695" width="12.90625" style="47" customWidth="1"/>
    <col min="7696" max="7696" width="2.90625" style="47" customWidth="1"/>
    <col min="7697" max="7697" width="77.453125" style="47" customWidth="1"/>
    <col min="7698" max="7942" width="11.36328125" style="47"/>
    <col min="7943" max="7943" width="16.90625" style="47" customWidth="1"/>
    <col min="7944" max="7944" width="11.08984375" style="47" customWidth="1"/>
    <col min="7945" max="7945" width="3.90625" style="47" bestFit="1" customWidth="1"/>
    <col min="7946" max="7946" width="11.08984375" style="47" customWidth="1"/>
    <col min="7947" max="7947" width="6" style="47" customWidth="1"/>
    <col min="7948" max="7948" width="5.08984375" style="47" customWidth="1"/>
    <col min="7949" max="7949" width="5.90625" style="47" customWidth="1"/>
    <col min="7950" max="7950" width="3.08984375" style="47" customWidth="1"/>
    <col min="7951" max="7951" width="12.90625" style="47" customWidth="1"/>
    <col min="7952" max="7952" width="2.90625" style="47" customWidth="1"/>
    <col min="7953" max="7953" width="77.453125" style="47" customWidth="1"/>
    <col min="7954" max="8198" width="11.36328125" style="47"/>
    <col min="8199" max="8199" width="16.90625" style="47" customWidth="1"/>
    <col min="8200" max="8200" width="11.08984375" style="47" customWidth="1"/>
    <col min="8201" max="8201" width="3.90625" style="47" bestFit="1" customWidth="1"/>
    <col min="8202" max="8202" width="11.08984375" style="47" customWidth="1"/>
    <col min="8203" max="8203" width="6" style="47" customWidth="1"/>
    <col min="8204" max="8204" width="5.08984375" style="47" customWidth="1"/>
    <col min="8205" max="8205" width="5.90625" style="47" customWidth="1"/>
    <col min="8206" max="8206" width="3.08984375" style="47" customWidth="1"/>
    <col min="8207" max="8207" width="12.90625" style="47" customWidth="1"/>
    <col min="8208" max="8208" width="2.90625" style="47" customWidth="1"/>
    <col min="8209" max="8209" width="77.453125" style="47" customWidth="1"/>
    <col min="8210" max="8454" width="11.36328125" style="47"/>
    <col min="8455" max="8455" width="16.90625" style="47" customWidth="1"/>
    <col min="8456" max="8456" width="11.08984375" style="47" customWidth="1"/>
    <col min="8457" max="8457" width="3.90625" style="47" bestFit="1" customWidth="1"/>
    <col min="8458" max="8458" width="11.08984375" style="47" customWidth="1"/>
    <col min="8459" max="8459" width="6" style="47" customWidth="1"/>
    <col min="8460" max="8460" width="5.08984375" style="47" customWidth="1"/>
    <col min="8461" max="8461" width="5.90625" style="47" customWidth="1"/>
    <col min="8462" max="8462" width="3.08984375" style="47" customWidth="1"/>
    <col min="8463" max="8463" width="12.90625" style="47" customWidth="1"/>
    <col min="8464" max="8464" width="2.90625" style="47" customWidth="1"/>
    <col min="8465" max="8465" width="77.453125" style="47" customWidth="1"/>
    <col min="8466" max="8710" width="11.36328125" style="47"/>
    <col min="8711" max="8711" width="16.90625" style="47" customWidth="1"/>
    <col min="8712" max="8712" width="11.08984375" style="47" customWidth="1"/>
    <col min="8713" max="8713" width="3.90625" style="47" bestFit="1" customWidth="1"/>
    <col min="8714" max="8714" width="11.08984375" style="47" customWidth="1"/>
    <col min="8715" max="8715" width="6" style="47" customWidth="1"/>
    <col min="8716" max="8716" width="5.08984375" style="47" customWidth="1"/>
    <col min="8717" max="8717" width="5.90625" style="47" customWidth="1"/>
    <col min="8718" max="8718" width="3.08984375" style="47" customWidth="1"/>
    <col min="8719" max="8719" width="12.90625" style="47" customWidth="1"/>
    <col min="8720" max="8720" width="2.90625" style="47" customWidth="1"/>
    <col min="8721" max="8721" width="77.453125" style="47" customWidth="1"/>
    <col min="8722" max="8966" width="11.36328125" style="47"/>
    <col min="8967" max="8967" width="16.90625" style="47" customWidth="1"/>
    <col min="8968" max="8968" width="11.08984375" style="47" customWidth="1"/>
    <col min="8969" max="8969" width="3.90625" style="47" bestFit="1" customWidth="1"/>
    <col min="8970" max="8970" width="11.08984375" style="47" customWidth="1"/>
    <col min="8971" max="8971" width="6" style="47" customWidth="1"/>
    <col min="8972" max="8972" width="5.08984375" style="47" customWidth="1"/>
    <col min="8973" max="8973" width="5.90625" style="47" customWidth="1"/>
    <col min="8974" max="8974" width="3.08984375" style="47" customWidth="1"/>
    <col min="8975" max="8975" width="12.90625" style="47" customWidth="1"/>
    <col min="8976" max="8976" width="2.90625" style="47" customWidth="1"/>
    <col min="8977" max="8977" width="77.453125" style="47" customWidth="1"/>
    <col min="8978" max="9222" width="11.36328125" style="47"/>
    <col min="9223" max="9223" width="16.90625" style="47" customWidth="1"/>
    <col min="9224" max="9224" width="11.08984375" style="47" customWidth="1"/>
    <col min="9225" max="9225" width="3.90625" style="47" bestFit="1" customWidth="1"/>
    <col min="9226" max="9226" width="11.08984375" style="47" customWidth="1"/>
    <col min="9227" max="9227" width="6" style="47" customWidth="1"/>
    <col min="9228" max="9228" width="5.08984375" style="47" customWidth="1"/>
    <col min="9229" max="9229" width="5.90625" style="47" customWidth="1"/>
    <col min="9230" max="9230" width="3.08984375" style="47" customWidth="1"/>
    <col min="9231" max="9231" width="12.90625" style="47" customWidth="1"/>
    <col min="9232" max="9232" width="2.90625" style="47" customWidth="1"/>
    <col min="9233" max="9233" width="77.453125" style="47" customWidth="1"/>
    <col min="9234" max="9478" width="11.36328125" style="47"/>
    <col min="9479" max="9479" width="16.90625" style="47" customWidth="1"/>
    <col min="9480" max="9480" width="11.08984375" style="47" customWidth="1"/>
    <col min="9481" max="9481" width="3.90625" style="47" bestFit="1" customWidth="1"/>
    <col min="9482" max="9482" width="11.08984375" style="47" customWidth="1"/>
    <col min="9483" max="9483" width="6" style="47" customWidth="1"/>
    <col min="9484" max="9484" width="5.08984375" style="47" customWidth="1"/>
    <col min="9485" max="9485" width="5.90625" style="47" customWidth="1"/>
    <col min="9486" max="9486" width="3.08984375" style="47" customWidth="1"/>
    <col min="9487" max="9487" width="12.90625" style="47" customWidth="1"/>
    <col min="9488" max="9488" width="2.90625" style="47" customWidth="1"/>
    <col min="9489" max="9489" width="77.453125" style="47" customWidth="1"/>
    <col min="9490" max="9734" width="11.36328125" style="47"/>
    <col min="9735" max="9735" width="16.90625" style="47" customWidth="1"/>
    <col min="9736" max="9736" width="11.08984375" style="47" customWidth="1"/>
    <col min="9737" max="9737" width="3.90625" style="47" bestFit="1" customWidth="1"/>
    <col min="9738" max="9738" width="11.08984375" style="47" customWidth="1"/>
    <col min="9739" max="9739" width="6" style="47" customWidth="1"/>
    <col min="9740" max="9740" width="5.08984375" style="47" customWidth="1"/>
    <col min="9741" max="9741" width="5.90625" style="47" customWidth="1"/>
    <col min="9742" max="9742" width="3.08984375" style="47" customWidth="1"/>
    <col min="9743" max="9743" width="12.90625" style="47" customWidth="1"/>
    <col min="9744" max="9744" width="2.90625" style="47" customWidth="1"/>
    <col min="9745" max="9745" width="77.453125" style="47" customWidth="1"/>
    <col min="9746" max="9990" width="11.36328125" style="47"/>
    <col min="9991" max="9991" width="16.90625" style="47" customWidth="1"/>
    <col min="9992" max="9992" width="11.08984375" style="47" customWidth="1"/>
    <col min="9993" max="9993" width="3.90625" style="47" bestFit="1" customWidth="1"/>
    <col min="9994" max="9994" width="11.08984375" style="47" customWidth="1"/>
    <col min="9995" max="9995" width="6" style="47" customWidth="1"/>
    <col min="9996" max="9996" width="5.08984375" style="47" customWidth="1"/>
    <col min="9997" max="9997" width="5.90625" style="47" customWidth="1"/>
    <col min="9998" max="9998" width="3.08984375" style="47" customWidth="1"/>
    <col min="9999" max="9999" width="12.90625" style="47" customWidth="1"/>
    <col min="10000" max="10000" width="2.90625" style="47" customWidth="1"/>
    <col min="10001" max="10001" width="77.453125" style="47" customWidth="1"/>
    <col min="10002" max="10246" width="11.36328125" style="47"/>
    <col min="10247" max="10247" width="16.90625" style="47" customWidth="1"/>
    <col min="10248" max="10248" width="11.08984375" style="47" customWidth="1"/>
    <col min="10249" max="10249" width="3.90625" style="47" bestFit="1" customWidth="1"/>
    <col min="10250" max="10250" width="11.08984375" style="47" customWidth="1"/>
    <col min="10251" max="10251" width="6" style="47" customWidth="1"/>
    <col min="10252" max="10252" width="5.08984375" style="47" customWidth="1"/>
    <col min="10253" max="10253" width="5.90625" style="47" customWidth="1"/>
    <col min="10254" max="10254" width="3.08984375" style="47" customWidth="1"/>
    <col min="10255" max="10255" width="12.90625" style="47" customWidth="1"/>
    <col min="10256" max="10256" width="2.90625" style="47" customWidth="1"/>
    <col min="10257" max="10257" width="77.453125" style="47" customWidth="1"/>
    <col min="10258" max="10502" width="11.36328125" style="47"/>
    <col min="10503" max="10503" width="16.90625" style="47" customWidth="1"/>
    <col min="10504" max="10504" width="11.08984375" style="47" customWidth="1"/>
    <col min="10505" max="10505" width="3.90625" style="47" bestFit="1" customWidth="1"/>
    <col min="10506" max="10506" width="11.08984375" style="47" customWidth="1"/>
    <col min="10507" max="10507" width="6" style="47" customWidth="1"/>
    <col min="10508" max="10508" width="5.08984375" style="47" customWidth="1"/>
    <col min="10509" max="10509" width="5.90625" style="47" customWidth="1"/>
    <col min="10510" max="10510" width="3.08984375" style="47" customWidth="1"/>
    <col min="10511" max="10511" width="12.90625" style="47" customWidth="1"/>
    <col min="10512" max="10512" width="2.90625" style="47" customWidth="1"/>
    <col min="10513" max="10513" width="77.453125" style="47" customWidth="1"/>
    <col min="10514" max="10758" width="11.36328125" style="47"/>
    <col min="10759" max="10759" width="16.90625" style="47" customWidth="1"/>
    <col min="10760" max="10760" width="11.08984375" style="47" customWidth="1"/>
    <col min="10761" max="10761" width="3.90625" style="47" bestFit="1" customWidth="1"/>
    <col min="10762" max="10762" width="11.08984375" style="47" customWidth="1"/>
    <col min="10763" max="10763" width="6" style="47" customWidth="1"/>
    <col min="10764" max="10764" width="5.08984375" style="47" customWidth="1"/>
    <col min="10765" max="10765" width="5.90625" style="47" customWidth="1"/>
    <col min="10766" max="10766" width="3.08984375" style="47" customWidth="1"/>
    <col min="10767" max="10767" width="12.90625" style="47" customWidth="1"/>
    <col min="10768" max="10768" width="2.90625" style="47" customWidth="1"/>
    <col min="10769" max="10769" width="77.453125" style="47" customWidth="1"/>
    <col min="10770" max="11014" width="11.36328125" style="47"/>
    <col min="11015" max="11015" width="16.90625" style="47" customWidth="1"/>
    <col min="11016" max="11016" width="11.08984375" style="47" customWidth="1"/>
    <col min="11017" max="11017" width="3.90625" style="47" bestFit="1" customWidth="1"/>
    <col min="11018" max="11018" width="11.08984375" style="47" customWidth="1"/>
    <col min="11019" max="11019" width="6" style="47" customWidth="1"/>
    <col min="11020" max="11020" width="5.08984375" style="47" customWidth="1"/>
    <col min="11021" max="11021" width="5.90625" style="47" customWidth="1"/>
    <col min="11022" max="11022" width="3.08984375" style="47" customWidth="1"/>
    <col min="11023" max="11023" width="12.90625" style="47" customWidth="1"/>
    <col min="11024" max="11024" width="2.90625" style="47" customWidth="1"/>
    <col min="11025" max="11025" width="77.453125" style="47" customWidth="1"/>
    <col min="11026" max="11270" width="11.36328125" style="47"/>
    <col min="11271" max="11271" width="16.90625" style="47" customWidth="1"/>
    <col min="11272" max="11272" width="11.08984375" style="47" customWidth="1"/>
    <col min="11273" max="11273" width="3.90625" style="47" bestFit="1" customWidth="1"/>
    <col min="11274" max="11274" width="11.08984375" style="47" customWidth="1"/>
    <col min="11275" max="11275" width="6" style="47" customWidth="1"/>
    <col min="11276" max="11276" width="5.08984375" style="47" customWidth="1"/>
    <col min="11277" max="11277" width="5.90625" style="47" customWidth="1"/>
    <col min="11278" max="11278" width="3.08984375" style="47" customWidth="1"/>
    <col min="11279" max="11279" width="12.90625" style="47" customWidth="1"/>
    <col min="11280" max="11280" width="2.90625" style="47" customWidth="1"/>
    <col min="11281" max="11281" width="77.453125" style="47" customWidth="1"/>
    <col min="11282" max="11526" width="11.36328125" style="47"/>
    <col min="11527" max="11527" width="16.90625" style="47" customWidth="1"/>
    <col min="11528" max="11528" width="11.08984375" style="47" customWidth="1"/>
    <col min="11529" max="11529" width="3.90625" style="47" bestFit="1" customWidth="1"/>
    <col min="11530" max="11530" width="11.08984375" style="47" customWidth="1"/>
    <col min="11531" max="11531" width="6" style="47" customWidth="1"/>
    <col min="11532" max="11532" width="5.08984375" style="47" customWidth="1"/>
    <col min="11533" max="11533" width="5.90625" style="47" customWidth="1"/>
    <col min="11534" max="11534" width="3.08984375" style="47" customWidth="1"/>
    <col min="11535" max="11535" width="12.90625" style="47" customWidth="1"/>
    <col min="11536" max="11536" width="2.90625" style="47" customWidth="1"/>
    <col min="11537" max="11537" width="77.453125" style="47" customWidth="1"/>
    <col min="11538" max="11782" width="11.36328125" style="47"/>
    <col min="11783" max="11783" width="16.90625" style="47" customWidth="1"/>
    <col min="11784" max="11784" width="11.08984375" style="47" customWidth="1"/>
    <col min="11785" max="11785" width="3.90625" style="47" bestFit="1" customWidth="1"/>
    <col min="11786" max="11786" width="11.08984375" style="47" customWidth="1"/>
    <col min="11787" max="11787" width="6" style="47" customWidth="1"/>
    <col min="11788" max="11788" width="5.08984375" style="47" customWidth="1"/>
    <col min="11789" max="11789" width="5.90625" style="47" customWidth="1"/>
    <col min="11790" max="11790" width="3.08984375" style="47" customWidth="1"/>
    <col min="11791" max="11791" width="12.90625" style="47" customWidth="1"/>
    <col min="11792" max="11792" width="2.90625" style="47" customWidth="1"/>
    <col min="11793" max="11793" width="77.453125" style="47" customWidth="1"/>
    <col min="11794" max="12038" width="11.36328125" style="47"/>
    <col min="12039" max="12039" width="16.90625" style="47" customWidth="1"/>
    <col min="12040" max="12040" width="11.08984375" style="47" customWidth="1"/>
    <col min="12041" max="12041" width="3.90625" style="47" bestFit="1" customWidth="1"/>
    <col min="12042" max="12042" width="11.08984375" style="47" customWidth="1"/>
    <col min="12043" max="12043" width="6" style="47" customWidth="1"/>
    <col min="12044" max="12044" width="5.08984375" style="47" customWidth="1"/>
    <col min="12045" max="12045" width="5.90625" style="47" customWidth="1"/>
    <col min="12046" max="12046" width="3.08984375" style="47" customWidth="1"/>
    <col min="12047" max="12047" width="12.90625" style="47" customWidth="1"/>
    <col min="12048" max="12048" width="2.90625" style="47" customWidth="1"/>
    <col min="12049" max="12049" width="77.453125" style="47" customWidth="1"/>
    <col min="12050" max="12294" width="11.36328125" style="47"/>
    <col min="12295" max="12295" width="16.90625" style="47" customWidth="1"/>
    <col min="12296" max="12296" width="11.08984375" style="47" customWidth="1"/>
    <col min="12297" max="12297" width="3.90625" style="47" bestFit="1" customWidth="1"/>
    <col min="12298" max="12298" width="11.08984375" style="47" customWidth="1"/>
    <col min="12299" max="12299" width="6" style="47" customWidth="1"/>
    <col min="12300" max="12300" width="5.08984375" style="47" customWidth="1"/>
    <col min="12301" max="12301" width="5.90625" style="47" customWidth="1"/>
    <col min="12302" max="12302" width="3.08984375" style="47" customWidth="1"/>
    <col min="12303" max="12303" width="12.90625" style="47" customWidth="1"/>
    <col min="12304" max="12304" width="2.90625" style="47" customWidth="1"/>
    <col min="12305" max="12305" width="77.453125" style="47" customWidth="1"/>
    <col min="12306" max="12550" width="11.36328125" style="47"/>
    <col min="12551" max="12551" width="16.90625" style="47" customWidth="1"/>
    <col min="12552" max="12552" width="11.08984375" style="47" customWidth="1"/>
    <col min="12553" max="12553" width="3.90625" style="47" bestFit="1" customWidth="1"/>
    <col min="12554" max="12554" width="11.08984375" style="47" customWidth="1"/>
    <col min="12555" max="12555" width="6" style="47" customWidth="1"/>
    <col min="12556" max="12556" width="5.08984375" style="47" customWidth="1"/>
    <col min="12557" max="12557" width="5.90625" style="47" customWidth="1"/>
    <col min="12558" max="12558" width="3.08984375" style="47" customWidth="1"/>
    <col min="12559" max="12559" width="12.90625" style="47" customWidth="1"/>
    <col min="12560" max="12560" width="2.90625" style="47" customWidth="1"/>
    <col min="12561" max="12561" width="77.453125" style="47" customWidth="1"/>
    <col min="12562" max="12806" width="11.36328125" style="47"/>
    <col min="12807" max="12807" width="16.90625" style="47" customWidth="1"/>
    <col min="12808" max="12808" width="11.08984375" style="47" customWidth="1"/>
    <col min="12809" max="12809" width="3.90625" style="47" bestFit="1" customWidth="1"/>
    <col min="12810" max="12810" width="11.08984375" style="47" customWidth="1"/>
    <col min="12811" max="12811" width="6" style="47" customWidth="1"/>
    <col min="12812" max="12812" width="5.08984375" style="47" customWidth="1"/>
    <col min="12813" max="12813" width="5.90625" style="47" customWidth="1"/>
    <col min="12814" max="12814" width="3.08984375" style="47" customWidth="1"/>
    <col min="12815" max="12815" width="12.90625" style="47" customWidth="1"/>
    <col min="12816" max="12816" width="2.90625" style="47" customWidth="1"/>
    <col min="12817" max="12817" width="77.453125" style="47" customWidth="1"/>
    <col min="12818" max="13062" width="11.36328125" style="47"/>
    <col min="13063" max="13063" width="16.90625" style="47" customWidth="1"/>
    <col min="13064" max="13064" width="11.08984375" style="47" customWidth="1"/>
    <col min="13065" max="13065" width="3.90625" style="47" bestFit="1" customWidth="1"/>
    <col min="13066" max="13066" width="11.08984375" style="47" customWidth="1"/>
    <col min="13067" max="13067" width="6" style="47" customWidth="1"/>
    <col min="13068" max="13068" width="5.08984375" style="47" customWidth="1"/>
    <col min="13069" max="13069" width="5.90625" style="47" customWidth="1"/>
    <col min="13070" max="13070" width="3.08984375" style="47" customWidth="1"/>
    <col min="13071" max="13071" width="12.90625" style="47" customWidth="1"/>
    <col min="13072" max="13072" width="2.90625" style="47" customWidth="1"/>
    <col min="13073" max="13073" width="77.453125" style="47" customWidth="1"/>
    <col min="13074" max="13318" width="11.36328125" style="47"/>
    <col min="13319" max="13319" width="16.90625" style="47" customWidth="1"/>
    <col min="13320" max="13320" width="11.08984375" style="47" customWidth="1"/>
    <col min="13321" max="13321" width="3.90625" style="47" bestFit="1" customWidth="1"/>
    <col min="13322" max="13322" width="11.08984375" style="47" customWidth="1"/>
    <col min="13323" max="13323" width="6" style="47" customWidth="1"/>
    <col min="13324" max="13324" width="5.08984375" style="47" customWidth="1"/>
    <col min="13325" max="13325" width="5.90625" style="47" customWidth="1"/>
    <col min="13326" max="13326" width="3.08984375" style="47" customWidth="1"/>
    <col min="13327" max="13327" width="12.90625" style="47" customWidth="1"/>
    <col min="13328" max="13328" width="2.90625" style="47" customWidth="1"/>
    <col min="13329" max="13329" width="77.453125" style="47" customWidth="1"/>
    <col min="13330" max="13574" width="11.36328125" style="47"/>
    <col min="13575" max="13575" width="16.90625" style="47" customWidth="1"/>
    <col min="13576" max="13576" width="11.08984375" style="47" customWidth="1"/>
    <col min="13577" max="13577" width="3.90625" style="47" bestFit="1" customWidth="1"/>
    <col min="13578" max="13578" width="11.08984375" style="47" customWidth="1"/>
    <col min="13579" max="13579" width="6" style="47" customWidth="1"/>
    <col min="13580" max="13580" width="5.08984375" style="47" customWidth="1"/>
    <col min="13581" max="13581" width="5.90625" style="47" customWidth="1"/>
    <col min="13582" max="13582" width="3.08984375" style="47" customWidth="1"/>
    <col min="13583" max="13583" width="12.90625" style="47" customWidth="1"/>
    <col min="13584" max="13584" width="2.90625" style="47" customWidth="1"/>
    <col min="13585" max="13585" width="77.453125" style="47" customWidth="1"/>
    <col min="13586" max="13830" width="11.36328125" style="47"/>
    <col min="13831" max="13831" width="16.90625" style="47" customWidth="1"/>
    <col min="13832" max="13832" width="11.08984375" style="47" customWidth="1"/>
    <col min="13833" max="13833" width="3.90625" style="47" bestFit="1" customWidth="1"/>
    <col min="13834" max="13834" width="11.08984375" style="47" customWidth="1"/>
    <col min="13835" max="13835" width="6" style="47" customWidth="1"/>
    <col min="13836" max="13836" width="5.08984375" style="47" customWidth="1"/>
    <col min="13837" max="13837" width="5.90625" style="47" customWidth="1"/>
    <col min="13838" max="13838" width="3.08984375" style="47" customWidth="1"/>
    <col min="13839" max="13839" width="12.90625" style="47" customWidth="1"/>
    <col min="13840" max="13840" width="2.90625" style="47" customWidth="1"/>
    <col min="13841" max="13841" width="77.453125" style="47" customWidth="1"/>
    <col min="13842" max="14086" width="11.36328125" style="47"/>
    <col min="14087" max="14087" width="16.90625" style="47" customWidth="1"/>
    <col min="14088" max="14088" width="11.08984375" style="47" customWidth="1"/>
    <col min="14089" max="14089" width="3.90625" style="47" bestFit="1" customWidth="1"/>
    <col min="14090" max="14090" width="11.08984375" style="47" customWidth="1"/>
    <col min="14091" max="14091" width="6" style="47" customWidth="1"/>
    <col min="14092" max="14092" width="5.08984375" style="47" customWidth="1"/>
    <col min="14093" max="14093" width="5.90625" style="47" customWidth="1"/>
    <col min="14094" max="14094" width="3.08984375" style="47" customWidth="1"/>
    <col min="14095" max="14095" width="12.90625" style="47" customWidth="1"/>
    <col min="14096" max="14096" width="2.90625" style="47" customWidth="1"/>
    <col min="14097" max="14097" width="77.453125" style="47" customWidth="1"/>
    <col min="14098" max="14342" width="11.36328125" style="47"/>
    <col min="14343" max="14343" width="16.90625" style="47" customWidth="1"/>
    <col min="14344" max="14344" width="11.08984375" style="47" customWidth="1"/>
    <col min="14345" max="14345" width="3.90625" style="47" bestFit="1" customWidth="1"/>
    <col min="14346" max="14346" width="11.08984375" style="47" customWidth="1"/>
    <col min="14347" max="14347" width="6" style="47" customWidth="1"/>
    <col min="14348" max="14348" width="5.08984375" style="47" customWidth="1"/>
    <col min="14349" max="14349" width="5.90625" style="47" customWidth="1"/>
    <col min="14350" max="14350" width="3.08984375" style="47" customWidth="1"/>
    <col min="14351" max="14351" width="12.90625" style="47" customWidth="1"/>
    <col min="14352" max="14352" width="2.90625" style="47" customWidth="1"/>
    <col min="14353" max="14353" width="77.453125" style="47" customWidth="1"/>
    <col min="14354" max="14598" width="11.36328125" style="47"/>
    <col min="14599" max="14599" width="16.90625" style="47" customWidth="1"/>
    <col min="14600" max="14600" width="11.08984375" style="47" customWidth="1"/>
    <col min="14601" max="14601" width="3.90625" style="47" bestFit="1" customWidth="1"/>
    <col min="14602" max="14602" width="11.08984375" style="47" customWidth="1"/>
    <col min="14603" max="14603" width="6" style="47" customWidth="1"/>
    <col min="14604" max="14604" width="5.08984375" style="47" customWidth="1"/>
    <col min="14605" max="14605" width="5.90625" style="47" customWidth="1"/>
    <col min="14606" max="14606" width="3.08984375" style="47" customWidth="1"/>
    <col min="14607" max="14607" width="12.90625" style="47" customWidth="1"/>
    <col min="14608" max="14608" width="2.90625" style="47" customWidth="1"/>
    <col min="14609" max="14609" width="77.453125" style="47" customWidth="1"/>
    <col min="14610" max="14854" width="11.36328125" style="47"/>
    <col min="14855" max="14855" width="16.90625" style="47" customWidth="1"/>
    <col min="14856" max="14856" width="11.08984375" style="47" customWidth="1"/>
    <col min="14857" max="14857" width="3.90625" style="47" bestFit="1" customWidth="1"/>
    <col min="14858" max="14858" width="11.08984375" style="47" customWidth="1"/>
    <col min="14859" max="14859" width="6" style="47" customWidth="1"/>
    <col min="14860" max="14860" width="5.08984375" style="47" customWidth="1"/>
    <col min="14861" max="14861" width="5.90625" style="47" customWidth="1"/>
    <col min="14862" max="14862" width="3.08984375" style="47" customWidth="1"/>
    <col min="14863" max="14863" width="12.90625" style="47" customWidth="1"/>
    <col min="14864" max="14864" width="2.90625" style="47" customWidth="1"/>
    <col min="14865" max="14865" width="77.453125" style="47" customWidth="1"/>
    <col min="14866" max="15110" width="11.36328125" style="47"/>
    <col min="15111" max="15111" width="16.90625" style="47" customWidth="1"/>
    <col min="15112" max="15112" width="11.08984375" style="47" customWidth="1"/>
    <col min="15113" max="15113" width="3.90625" style="47" bestFit="1" customWidth="1"/>
    <col min="15114" max="15114" width="11.08984375" style="47" customWidth="1"/>
    <col min="15115" max="15115" width="6" style="47" customWidth="1"/>
    <col min="15116" max="15116" width="5.08984375" style="47" customWidth="1"/>
    <col min="15117" max="15117" width="5.90625" style="47" customWidth="1"/>
    <col min="15118" max="15118" width="3.08984375" style="47" customWidth="1"/>
    <col min="15119" max="15119" width="12.90625" style="47" customWidth="1"/>
    <col min="15120" max="15120" width="2.90625" style="47" customWidth="1"/>
    <col min="15121" max="15121" width="77.453125" style="47" customWidth="1"/>
    <col min="15122" max="15366" width="11.36328125" style="47"/>
    <col min="15367" max="15367" width="16.90625" style="47" customWidth="1"/>
    <col min="15368" max="15368" width="11.08984375" style="47" customWidth="1"/>
    <col min="15369" max="15369" width="3.90625" style="47" bestFit="1" customWidth="1"/>
    <col min="15370" max="15370" width="11.08984375" style="47" customWidth="1"/>
    <col min="15371" max="15371" width="6" style="47" customWidth="1"/>
    <col min="15372" max="15372" width="5.08984375" style="47" customWidth="1"/>
    <col min="15373" max="15373" width="5.90625" style="47" customWidth="1"/>
    <col min="15374" max="15374" width="3.08984375" style="47" customWidth="1"/>
    <col min="15375" max="15375" width="12.90625" style="47" customWidth="1"/>
    <col min="15376" max="15376" width="2.90625" style="47" customWidth="1"/>
    <col min="15377" max="15377" width="77.453125" style="47" customWidth="1"/>
    <col min="15378" max="15622" width="11.36328125" style="47"/>
    <col min="15623" max="15623" width="16.90625" style="47" customWidth="1"/>
    <col min="15624" max="15624" width="11.08984375" style="47" customWidth="1"/>
    <col min="15625" max="15625" width="3.90625" style="47" bestFit="1" customWidth="1"/>
    <col min="15626" max="15626" width="11.08984375" style="47" customWidth="1"/>
    <col min="15627" max="15627" width="6" style="47" customWidth="1"/>
    <col min="15628" max="15628" width="5.08984375" style="47" customWidth="1"/>
    <col min="15629" max="15629" width="5.90625" style="47" customWidth="1"/>
    <col min="15630" max="15630" width="3.08984375" style="47" customWidth="1"/>
    <col min="15631" max="15631" width="12.90625" style="47" customWidth="1"/>
    <col min="15632" max="15632" width="2.90625" style="47" customWidth="1"/>
    <col min="15633" max="15633" width="77.453125" style="47" customWidth="1"/>
    <col min="15634" max="15878" width="11.36328125" style="47"/>
    <col min="15879" max="15879" width="16.90625" style="47" customWidth="1"/>
    <col min="15880" max="15880" width="11.08984375" style="47" customWidth="1"/>
    <col min="15881" max="15881" width="3.90625" style="47" bestFit="1" customWidth="1"/>
    <col min="15882" max="15882" width="11.08984375" style="47" customWidth="1"/>
    <col min="15883" max="15883" width="6" style="47" customWidth="1"/>
    <col min="15884" max="15884" width="5.08984375" style="47" customWidth="1"/>
    <col min="15885" max="15885" width="5.90625" style="47" customWidth="1"/>
    <col min="15886" max="15886" width="3.08984375" style="47" customWidth="1"/>
    <col min="15887" max="15887" width="12.90625" style="47" customWidth="1"/>
    <col min="15888" max="15888" width="2.90625" style="47" customWidth="1"/>
    <col min="15889" max="15889" width="77.453125" style="47" customWidth="1"/>
    <col min="15890" max="16134" width="11.36328125" style="47"/>
    <col min="16135" max="16135" width="16.90625" style="47" customWidth="1"/>
    <col min="16136" max="16136" width="11.08984375" style="47" customWidth="1"/>
    <col min="16137" max="16137" width="3.90625" style="47" bestFit="1" customWidth="1"/>
    <col min="16138" max="16138" width="11.08984375" style="47" customWidth="1"/>
    <col min="16139" max="16139" width="6" style="47" customWidth="1"/>
    <col min="16140" max="16140" width="5.08984375" style="47" customWidth="1"/>
    <col min="16141" max="16141" width="5.90625" style="47" customWidth="1"/>
    <col min="16142" max="16142" width="3.08984375" style="47" customWidth="1"/>
    <col min="16143" max="16143" width="12.90625" style="47" customWidth="1"/>
    <col min="16144" max="16144" width="2.90625" style="47" customWidth="1"/>
    <col min="16145" max="16145" width="77.453125" style="47" customWidth="1"/>
    <col min="16146" max="16384" width="11.36328125" style="47"/>
  </cols>
  <sheetData>
    <row r="1" spans="1:42" ht="24.75" customHeight="1">
      <c r="A1" s="216" t="s">
        <v>195</v>
      </c>
      <c r="B1" s="156"/>
      <c r="C1" s="99"/>
      <c r="D1" s="429" t="str">
        <f>"作　業　日　報　兼　直　接　人　件　費　個　別　明　細　表　（"&amp;AJ7&amp;"年"&amp;AJ8&amp;"月支払分）"</f>
        <v>作　業　日　報　兼　直　接　人　件　費　個　別　明　細　表　（2026年4月支払分）</v>
      </c>
      <c r="E1" s="429"/>
      <c r="F1" s="429"/>
      <c r="G1" s="429"/>
      <c r="H1" s="429"/>
      <c r="I1" s="429"/>
      <c r="J1" s="429"/>
      <c r="K1" s="429"/>
      <c r="L1" s="429"/>
      <c r="M1" s="429"/>
      <c r="N1" s="429"/>
      <c r="AD1" s="425" t="s">
        <v>94</v>
      </c>
      <c r="AE1" s="48" t="s">
        <v>44</v>
      </c>
      <c r="AF1" s="49">
        <f>初期条件設定表!$C$10</f>
        <v>0.375</v>
      </c>
      <c r="AG1" s="49">
        <f>初期条件設定表!$C$14</f>
        <v>0.75</v>
      </c>
      <c r="AI1" s="50" t="s">
        <v>12</v>
      </c>
      <c r="AJ1" s="51">
        <f>' 入力用 従事者別直接人件費集計表（後期）'!A22</f>
        <v>2026</v>
      </c>
      <c r="AM1" s="50" t="s">
        <v>43</v>
      </c>
      <c r="AN1" s="52" t="str">
        <f ca="1">RIGHT(CELL("filename",A1),LEN(CELL("filename",A1))-FIND("]",CELL("filename",A1)))</f>
        <v>2026年4月作業分</v>
      </c>
      <c r="AO1" s="217"/>
      <c r="AP1" s="218"/>
    </row>
    <row r="2" spans="1:42" ht="24.75" customHeight="1">
      <c r="C2" s="99"/>
      <c r="D2" s="429"/>
      <c r="E2" s="429"/>
      <c r="F2" s="429"/>
      <c r="G2" s="429"/>
      <c r="H2" s="429"/>
      <c r="I2" s="429"/>
      <c r="J2" s="429"/>
      <c r="K2" s="429"/>
      <c r="L2" s="429"/>
      <c r="M2" s="429"/>
      <c r="N2" s="429"/>
      <c r="AD2" s="425"/>
      <c r="AE2" s="48"/>
      <c r="AF2" s="49">
        <f>初期条件設定表!$C$11</f>
        <v>0</v>
      </c>
      <c r="AG2" s="49">
        <f>初期条件設定表!$E$11</f>
        <v>0</v>
      </c>
      <c r="AI2" s="50" t="s">
        <v>13</v>
      </c>
      <c r="AJ2" s="51">
        <f>' 入力用 従事者別直接人件費集計表（後期）'!D22</f>
        <v>4</v>
      </c>
      <c r="AN2" s="53"/>
    </row>
    <row r="3" spans="1:42" ht="27.75" customHeight="1">
      <c r="A3" s="219" t="s">
        <v>9</v>
      </c>
      <c r="B3" s="426" t="str">
        <f>' 入力用 従事者別直接人件費集計表（後期）'!D5</f>
        <v>○○△△株式会社</v>
      </c>
      <c r="C3" s="426"/>
      <c r="D3" s="426"/>
      <c r="E3" s="220"/>
      <c r="F3" s="220"/>
      <c r="G3" s="220"/>
      <c r="H3" s="220"/>
      <c r="I3" s="220"/>
      <c r="J3" s="220"/>
      <c r="K3" s="220"/>
      <c r="L3" s="220"/>
      <c r="M3" s="220"/>
      <c r="N3" s="220"/>
      <c r="AD3" s="425"/>
      <c r="AE3" s="48" t="s">
        <v>36</v>
      </c>
      <c r="AF3" s="49">
        <f>初期条件設定表!$C$12</f>
        <v>0.5</v>
      </c>
      <c r="AG3" s="49">
        <f>初期条件設定表!$E$12</f>
        <v>0.54166666666666663</v>
      </c>
      <c r="AI3" s="50" t="s">
        <v>58</v>
      </c>
      <c r="AJ3" s="54">
        <f>DATE($AJ$1,AJ2-1,AF6+1)</f>
        <v>46113</v>
      </c>
      <c r="AN3" s="53"/>
    </row>
    <row r="4" spans="1:42" ht="27.75" customHeight="1">
      <c r="A4" s="221" t="s">
        <v>2</v>
      </c>
      <c r="B4" s="427" t="str">
        <f>' 入力用 従事者別直接人件費集計表（後期）'!D6</f>
        <v>公社　太郎</v>
      </c>
      <c r="C4" s="427"/>
      <c r="D4" s="427"/>
      <c r="E4" s="222"/>
      <c r="F4" s="222"/>
      <c r="G4" s="222"/>
      <c r="AD4" s="425"/>
      <c r="AE4" s="48"/>
      <c r="AF4" s="49">
        <f>初期条件設定表!$C$13</f>
        <v>0</v>
      </c>
      <c r="AG4" s="49">
        <f>初期条件設定表!$E$13</f>
        <v>0</v>
      </c>
      <c r="AI4" s="50" t="s">
        <v>79</v>
      </c>
      <c r="AJ4" s="54">
        <f>DATE(AJ1,AJ2,AF5)</f>
        <v>46142</v>
      </c>
      <c r="AM4" s="50" t="s">
        <v>77</v>
      </c>
      <c r="AN4" s="55">
        <f>LEN(AJ5)</f>
        <v>2</v>
      </c>
    </row>
    <row r="5" spans="1:42" ht="27.75" customHeight="1">
      <c r="A5" s="224" t="s">
        <v>8</v>
      </c>
      <c r="B5" s="428">
        <f>IF(' 入力用 従事者別直接人件費集計表（後期）'!Y8="","",' 入力用 従事者別直接人件費集計表（後期）'!Y8)</f>
        <v>0</v>
      </c>
      <c r="C5" s="428"/>
      <c r="D5" s="428"/>
      <c r="E5" s="222"/>
      <c r="F5" s="222"/>
      <c r="G5" s="222"/>
      <c r="AD5" s="425"/>
      <c r="AE5" s="48" t="s">
        <v>37</v>
      </c>
      <c r="AF5" s="56" t="str">
        <f>IF(初期条件設定表!$C$24="末",TEXT(DATE(AJ1,AJ2+1,1)-1,"d"),初期条件設定表!$C$24)</f>
        <v>30</v>
      </c>
      <c r="AG5" s="47" t="s">
        <v>38</v>
      </c>
      <c r="AI5" s="50" t="s">
        <v>57</v>
      </c>
      <c r="AJ5" s="57" t="str">
        <f>初期条件設定表!Q5</f>
        <v>土日</v>
      </c>
      <c r="AM5" s="50" t="s">
        <v>78</v>
      </c>
      <c r="AN5" s="52" t="str">
        <f>AJ5&amp;"※月火水木金土日"</f>
        <v>土日※月火水木金土日</v>
      </c>
      <c r="AO5" s="217"/>
      <c r="AP5" s="218"/>
    </row>
    <row r="6" spans="1:42" ht="22.5" customHeight="1" thickBot="1">
      <c r="A6" s="225"/>
      <c r="O6" s="58" t="s">
        <v>45</v>
      </c>
      <c r="P6" s="59" t="s">
        <v>47</v>
      </c>
      <c r="Q6" s="58" t="s">
        <v>46</v>
      </c>
      <c r="R6" s="58" t="s">
        <v>48</v>
      </c>
      <c r="S6" s="58" t="s">
        <v>49</v>
      </c>
      <c r="T6" s="58" t="s">
        <v>50</v>
      </c>
      <c r="U6" s="58" t="s">
        <v>60</v>
      </c>
      <c r="V6" s="58" t="s">
        <v>61</v>
      </c>
      <c r="W6" s="58" t="s">
        <v>62</v>
      </c>
      <c r="X6" s="58"/>
      <c r="Y6" s="58"/>
      <c r="Z6" s="58"/>
      <c r="AE6" s="50" t="s">
        <v>95</v>
      </c>
      <c r="AF6" s="56" t="str">
        <f>IF(初期条件設定表!$C$24="末",TEXT(DATE(AJ1,AJ2,1)-1,"d"),初期条件設定表!$C$24)</f>
        <v>31</v>
      </c>
      <c r="AG6" s="47" t="s">
        <v>38</v>
      </c>
      <c r="AH6" s="436" t="s">
        <v>104</v>
      </c>
      <c r="AI6" s="436"/>
      <c r="AJ6" s="226">
        <f>初期条件設定表!$C$15</f>
        <v>0.33333333333333331</v>
      </c>
    </row>
    <row r="7" spans="1:42" s="202" customFormat="1" ht="24" customHeight="1">
      <c r="A7" s="439" t="s">
        <v>7</v>
      </c>
      <c r="B7" s="441" t="s">
        <v>6</v>
      </c>
      <c r="C7" s="441"/>
      <c r="D7" s="441"/>
      <c r="E7" s="397" t="s">
        <v>5</v>
      </c>
      <c r="F7" s="398"/>
      <c r="G7" s="398"/>
      <c r="H7" s="399"/>
      <c r="I7" s="405" t="s">
        <v>103</v>
      </c>
      <c r="J7" s="405" t="s">
        <v>102</v>
      </c>
      <c r="K7" s="397" t="s">
        <v>4</v>
      </c>
      <c r="L7" s="399"/>
      <c r="M7" s="437" t="s">
        <v>218</v>
      </c>
      <c r="N7" s="438"/>
      <c r="O7" s="417" t="s">
        <v>52</v>
      </c>
      <c r="P7" s="414" t="s">
        <v>34</v>
      </c>
      <c r="Q7" s="414" t="s">
        <v>35</v>
      </c>
      <c r="R7" s="414" t="s">
        <v>53</v>
      </c>
      <c r="S7" s="414"/>
      <c r="T7" s="414" t="s">
        <v>51</v>
      </c>
      <c r="U7" s="414"/>
      <c r="V7" s="414" t="s">
        <v>54</v>
      </c>
      <c r="W7" s="410" t="s">
        <v>55</v>
      </c>
      <c r="AI7" s="202" t="s">
        <v>107</v>
      </c>
      <c r="AJ7" s="227">
        <f>IF(初期条件設定表!C26="当月",' 入力用 従事者別直接人件費集計表（後期）'!A22,' 入力用 従事者別直接人件費集計表（後期）'!A23)</f>
        <v>2026</v>
      </c>
    </row>
    <row r="8" spans="1:42" s="202" customFormat="1" ht="24" customHeight="1" thickBot="1">
      <c r="A8" s="440"/>
      <c r="B8" s="442"/>
      <c r="C8" s="442"/>
      <c r="D8" s="442"/>
      <c r="E8" s="400"/>
      <c r="F8" s="401"/>
      <c r="G8" s="401"/>
      <c r="H8" s="402"/>
      <c r="I8" s="406"/>
      <c r="J8" s="406"/>
      <c r="K8" s="403"/>
      <c r="L8" s="404"/>
      <c r="M8" s="228" t="s">
        <v>114</v>
      </c>
      <c r="N8" s="229" t="s">
        <v>139</v>
      </c>
      <c r="O8" s="417"/>
      <c r="P8" s="414"/>
      <c r="Q8" s="414"/>
      <c r="R8" s="414"/>
      <c r="S8" s="414"/>
      <c r="T8" s="414"/>
      <c r="U8" s="414"/>
      <c r="V8" s="414"/>
      <c r="W8" s="410"/>
      <c r="AI8" s="202" t="s">
        <v>106</v>
      </c>
      <c r="AJ8" s="227">
        <f>IF(初期条件設定表!C26="当月",' 入力用 従事者別直接人件費集計表（後期）'!D22,' 入力用 従事者別直接人件費集計表（後期）'!D23)</f>
        <v>4</v>
      </c>
    </row>
    <row r="9" spans="1:42" ht="46.15" customHeight="1">
      <c r="A9" s="230">
        <f>Y9</f>
        <v>46113</v>
      </c>
      <c r="B9" s="84" t="s">
        <v>32</v>
      </c>
      <c r="C9" s="232" t="s">
        <v>3</v>
      </c>
      <c r="D9" s="87" t="s">
        <v>32</v>
      </c>
      <c r="E9" s="73" t="str">
        <f>IFERROR(HOUR(Q9),"")</f>
        <v/>
      </c>
      <c r="F9" s="74" t="s">
        <v>30</v>
      </c>
      <c r="G9" s="75" t="str">
        <f>IFERROR(MINUTE(Q9),"")</f>
        <v/>
      </c>
      <c r="H9" s="120" t="s">
        <v>31</v>
      </c>
      <c r="I9" s="124" t="str">
        <f>T9</f>
        <v/>
      </c>
      <c r="J9" s="125"/>
      <c r="K9" s="76" t="str">
        <f>IFERROR((E9+G9/60)*$B$5,"")</f>
        <v/>
      </c>
      <c r="L9" s="141" t="s">
        <v>0</v>
      </c>
      <c r="M9" s="142"/>
      <c r="N9" s="143"/>
      <c r="O9" s="60" t="str">
        <f t="shared" ref="O9:O35" si="0">IF(OR(DBCS(B9)="：",B9="",DBCS(D9)="：",D9=""),"",$D9-$B9)</f>
        <v/>
      </c>
      <c r="P9" s="60" t="str">
        <f t="shared" ref="P9:P35" si="1">IFERROR(IF(J9="",D9-B9-W9,D9-B9-J9-W9),"")</f>
        <v/>
      </c>
      <c r="Q9" s="61" t="str">
        <f t="shared" ref="Q9:Q35" si="2">IFERROR(MIN(IF(P9&gt;0,FLOOR(P9,"0:30"),""),$AJ$6),"")</f>
        <v/>
      </c>
      <c r="R9" s="62" t="str">
        <f t="shared" ref="R9:R35" si="3">IF(OR(DBCS($B9)="：",$B9="",DBCS($D9)="：",$D9=""),"",MAX(MIN($D9,AF$1)-MAX($B9,TIME(0,0,0)),0))</f>
        <v/>
      </c>
      <c r="S9" s="62" t="str">
        <f t="shared" ref="S9:S35" si="4">IF(OR(DBCS($B9)="：",$B9="",DBCS($D9)="：",$D9=""),"",MAX(MIN($D9,AG$2)-MAX($B9,$AF$2),0))</f>
        <v/>
      </c>
      <c r="T9" s="62" t="str">
        <f t="shared" ref="T9:T35" si="5">IF(OR(DBCS($B9)="：",$B9="",DBCS($D9)="：",$D9=""),"",MAX(MIN($D9,$AG$3)-MAX($B9,$AF$3),0))</f>
        <v/>
      </c>
      <c r="U9" s="62" t="str">
        <f t="shared" ref="U9:U35" si="6">IF(OR(DBCS($B9)="：",$B9="",DBCS($D9)="：",$D9=""),"",MAX(MIN($D9,$AG$4)-MAX($B9,$AF$4),0))</f>
        <v/>
      </c>
      <c r="V9" s="62" t="str">
        <f t="shared" ref="V9:V35" si="7">IF(OR(DBCS($B9)="：",$B9="",DBCS($D9)="：",$D9=""),"",MAX(MIN($D9,TIME(23,59,59))-MAX($B9,$AG$1),0))</f>
        <v/>
      </c>
      <c r="W9" s="62" t="str">
        <f>IF(OR(DBCS($B9)="：",$B9="",DBCS($D9)="：",$D9=""),"",SUM(R9:V9))</f>
        <v/>
      </c>
      <c r="Y9" s="230">
        <f>IF($AJ$3="","",IF(FIND(TEXT($AJ$3,"aaa"),$AN$5)&gt;$AN$4,$AJ$3,IF(FIND(TEXT($AJ$3+1,"aaa"),$AN$5)&gt;$AN$4,$AJ$3+1,IF(FIND(TEXT($AJ$3+2,"aaa"),$AN$5)&gt;$AN$4,$AJ$3+2,IF(FIND(TEXT($AJ$3+3,"aaa"),$AN$5)&gt;$AN$4,$AJ$3+3,"")))))</f>
        <v>46113</v>
      </c>
      <c r="AA9" s="63"/>
    </row>
    <row r="10" spans="1:42" ht="46.15" customHeight="1">
      <c r="A10" s="230">
        <f t="shared" ref="A10:A35" si="8">Y10</f>
        <v>46114</v>
      </c>
      <c r="B10" s="84" t="s">
        <v>32</v>
      </c>
      <c r="C10" s="232" t="s">
        <v>3</v>
      </c>
      <c r="D10" s="87" t="s">
        <v>32</v>
      </c>
      <c r="E10" s="73" t="str">
        <f>IFERROR(HOUR(Q10),"")</f>
        <v/>
      </c>
      <c r="F10" s="74" t="s">
        <v>30</v>
      </c>
      <c r="G10" s="75" t="str">
        <f>IFERROR(MINUTE(Q10),"")</f>
        <v/>
      </c>
      <c r="H10" s="120" t="s">
        <v>31</v>
      </c>
      <c r="I10" s="122" t="str">
        <f t="shared" ref="I10:I35" si="9">T10</f>
        <v/>
      </c>
      <c r="J10" s="125"/>
      <c r="K10" s="76" t="str">
        <f t="shared" ref="K10:K35" si="10">IFERROR((E10+G10/60)*$B$5,"")</f>
        <v/>
      </c>
      <c r="L10" s="141" t="s">
        <v>0</v>
      </c>
      <c r="M10" s="144"/>
      <c r="N10" s="145"/>
      <c r="O10" s="60" t="str">
        <f t="shared" si="0"/>
        <v/>
      </c>
      <c r="P10" s="60" t="str">
        <f t="shared" si="1"/>
        <v/>
      </c>
      <c r="Q10" s="61" t="str">
        <f t="shared" si="2"/>
        <v/>
      </c>
      <c r="R10" s="62" t="str">
        <f t="shared" si="3"/>
        <v/>
      </c>
      <c r="S10" s="62" t="str">
        <f t="shared" si="4"/>
        <v/>
      </c>
      <c r="T10" s="62" t="str">
        <f t="shared" si="5"/>
        <v/>
      </c>
      <c r="U10" s="62" t="str">
        <f t="shared" si="6"/>
        <v/>
      </c>
      <c r="V10" s="62" t="str">
        <f t="shared" si="7"/>
        <v/>
      </c>
      <c r="W10" s="62" t="str">
        <f t="shared" ref="W10:W33" si="11">IF(OR(DBCS($B10)="：",$B10="",DBCS($D10)="：",$D10=""),"",SUM(R10:V10))</f>
        <v/>
      </c>
      <c r="Y10" s="230">
        <f t="shared" ref="Y10:Y35" si="12">IF($A9="","",IF(AND($A9+1&lt;=$AJ$4,FIND(TEXT($A9+1,"aaa"),$AN$5)&gt;$AN$4),$A9+1,IF(AND($A9+2&lt;=$AJ$4,FIND(TEXT($A9+2,"aaa"),$AN$5)&gt;$AN$4),$A9+2,IF(AND($A9+3&lt;=$AJ$4,FIND(TEXT($A9+3,"aaa"),$AN$5)&gt;$AN$4),$A9+3,IF(AND($A9+4&lt;=$AJ$4,FIND(TEXT($A9+4,"aaa"),$AN$5)&gt;$AN$4),$A9+4,"")))))</f>
        <v>46114</v>
      </c>
      <c r="AA10" s="63"/>
      <c r="AE10" s="236" t="s">
        <v>115</v>
      </c>
      <c r="AF10" s="236" t="s">
        <v>155</v>
      </c>
    </row>
    <row r="11" spans="1:42" ht="46.15" customHeight="1">
      <c r="A11" s="230">
        <f t="shared" si="8"/>
        <v>46115</v>
      </c>
      <c r="B11" s="84" t="s">
        <v>32</v>
      </c>
      <c r="C11" s="232" t="s">
        <v>3</v>
      </c>
      <c r="D11" s="87" t="s">
        <v>32</v>
      </c>
      <c r="E11" s="73" t="str">
        <f>IFERROR(HOUR(Q11),"")</f>
        <v/>
      </c>
      <c r="F11" s="74" t="s">
        <v>30</v>
      </c>
      <c r="G11" s="75" t="str">
        <f>IFERROR(MINUTE(Q11),"")</f>
        <v/>
      </c>
      <c r="H11" s="120" t="s">
        <v>31</v>
      </c>
      <c r="I11" s="122" t="str">
        <f t="shared" si="9"/>
        <v/>
      </c>
      <c r="J11" s="125"/>
      <c r="K11" s="76" t="str">
        <f t="shared" si="10"/>
        <v/>
      </c>
      <c r="L11" s="141" t="s">
        <v>0</v>
      </c>
      <c r="M11" s="144"/>
      <c r="N11" s="145"/>
      <c r="O11" s="60" t="str">
        <f t="shared" si="0"/>
        <v/>
      </c>
      <c r="P11" s="60" t="str">
        <f t="shared" si="1"/>
        <v/>
      </c>
      <c r="Q11" s="61" t="str">
        <f t="shared" si="2"/>
        <v/>
      </c>
      <c r="R11" s="62" t="str">
        <f t="shared" si="3"/>
        <v/>
      </c>
      <c r="S11" s="62" t="str">
        <f t="shared" si="4"/>
        <v/>
      </c>
      <c r="T11" s="62" t="str">
        <f t="shared" si="5"/>
        <v/>
      </c>
      <c r="U11" s="62" t="str">
        <f t="shared" si="6"/>
        <v/>
      </c>
      <c r="V11" s="62" t="str">
        <f t="shared" si="7"/>
        <v/>
      </c>
      <c r="W11" s="62" t="str">
        <f t="shared" si="11"/>
        <v/>
      </c>
      <c r="Y11" s="230">
        <f t="shared" si="12"/>
        <v>46115</v>
      </c>
      <c r="AA11" s="63"/>
      <c r="AE11" s="237" t="str">
        <f>初期条件設定表!U5</f>
        <v>　</v>
      </c>
      <c r="AF11" s="238" t="str">
        <f>初期条件設定表!V5</f>
        <v>　</v>
      </c>
    </row>
    <row r="12" spans="1:42" ht="46.15" customHeight="1">
      <c r="A12" s="230">
        <f t="shared" si="8"/>
        <v>46118</v>
      </c>
      <c r="B12" s="84" t="s">
        <v>32</v>
      </c>
      <c r="C12" s="232" t="s">
        <v>3</v>
      </c>
      <c r="D12" s="87" t="s">
        <v>32</v>
      </c>
      <c r="E12" s="73" t="str">
        <f>IFERROR(HOUR(Q12),"")</f>
        <v/>
      </c>
      <c r="F12" s="74" t="s">
        <v>30</v>
      </c>
      <c r="G12" s="75" t="str">
        <f>IFERROR(MINUTE(Q12),"")</f>
        <v/>
      </c>
      <c r="H12" s="120" t="s">
        <v>31</v>
      </c>
      <c r="I12" s="122" t="str">
        <f t="shared" si="9"/>
        <v/>
      </c>
      <c r="J12" s="125"/>
      <c r="K12" s="76" t="str">
        <f t="shared" si="10"/>
        <v/>
      </c>
      <c r="L12" s="141" t="s">
        <v>0</v>
      </c>
      <c r="M12" s="144"/>
      <c r="N12" s="145"/>
      <c r="O12" s="60" t="str">
        <f t="shared" si="0"/>
        <v/>
      </c>
      <c r="P12" s="60" t="str">
        <f t="shared" si="1"/>
        <v/>
      </c>
      <c r="Q12" s="61" t="str">
        <f t="shared" si="2"/>
        <v/>
      </c>
      <c r="R12" s="62" t="str">
        <f t="shared" si="3"/>
        <v/>
      </c>
      <c r="S12" s="62" t="str">
        <f t="shared" si="4"/>
        <v/>
      </c>
      <c r="T12" s="62" t="str">
        <f t="shared" si="5"/>
        <v/>
      </c>
      <c r="U12" s="62" t="str">
        <f t="shared" si="6"/>
        <v/>
      </c>
      <c r="V12" s="62" t="str">
        <f t="shared" si="7"/>
        <v/>
      </c>
      <c r="W12" s="62" t="str">
        <f t="shared" si="11"/>
        <v/>
      </c>
      <c r="Y12" s="230">
        <f t="shared" si="12"/>
        <v>46118</v>
      </c>
      <c r="AA12" s="63"/>
      <c r="AE12" s="237" t="str">
        <f>初期条件設定表!U6</f>
        <v>設計（除ソフトウェア）</v>
      </c>
      <c r="AF12" s="239" t="str">
        <f>初期条件設定表!V6</f>
        <v>A</v>
      </c>
    </row>
    <row r="13" spans="1:42" ht="46.15" customHeight="1">
      <c r="A13" s="230">
        <f t="shared" si="8"/>
        <v>46119</v>
      </c>
      <c r="B13" s="84" t="s">
        <v>32</v>
      </c>
      <c r="C13" s="232" t="s">
        <v>3</v>
      </c>
      <c r="D13" s="87" t="s">
        <v>32</v>
      </c>
      <c r="E13" s="73" t="str">
        <f>IFERROR(HOUR(Q13),"")</f>
        <v/>
      </c>
      <c r="F13" s="74" t="s">
        <v>30</v>
      </c>
      <c r="G13" s="75" t="str">
        <f>IFERROR(MINUTE(Q13),"")</f>
        <v/>
      </c>
      <c r="H13" s="120" t="s">
        <v>31</v>
      </c>
      <c r="I13" s="122" t="str">
        <f t="shared" si="9"/>
        <v/>
      </c>
      <c r="J13" s="125"/>
      <c r="K13" s="76" t="str">
        <f t="shared" si="10"/>
        <v/>
      </c>
      <c r="L13" s="141" t="s">
        <v>0</v>
      </c>
      <c r="M13" s="144"/>
      <c r="N13" s="145"/>
      <c r="O13" s="60" t="str">
        <f t="shared" si="0"/>
        <v/>
      </c>
      <c r="P13" s="60" t="str">
        <f t="shared" si="1"/>
        <v/>
      </c>
      <c r="Q13" s="61" t="str">
        <f t="shared" si="2"/>
        <v/>
      </c>
      <c r="R13" s="62" t="str">
        <f t="shared" si="3"/>
        <v/>
      </c>
      <c r="S13" s="62" t="str">
        <f t="shared" si="4"/>
        <v/>
      </c>
      <c r="T13" s="62" t="str">
        <f t="shared" si="5"/>
        <v/>
      </c>
      <c r="U13" s="62" t="str">
        <f t="shared" si="6"/>
        <v/>
      </c>
      <c r="V13" s="62" t="str">
        <f t="shared" si="7"/>
        <v/>
      </c>
      <c r="W13" s="62" t="str">
        <f t="shared" si="11"/>
        <v/>
      </c>
      <c r="X13" s="62" t="str">
        <f t="shared" ref="X13:X35" si="13">IF(OR(DBCS($B13)="：",$B13="",DBCS($D13)="：",$D13=""),"",MAX(MIN($D13,$AG$3)-MAX($B13,$AF$3),0))</f>
        <v/>
      </c>
      <c r="Y13" s="230">
        <f t="shared" si="12"/>
        <v>46119</v>
      </c>
      <c r="Z13" s="62" t="str">
        <f t="shared" ref="Z13:Z33" si="14">IF(OR(DBCS($B13)="：",$B13="",DBCS($D13)="：",$D13=""),"",MAX(MIN($D13,TIME(23,59,59))-MAX($B13,$AG$1),0))</f>
        <v/>
      </c>
      <c r="AA13" s="63"/>
      <c r="AE13" s="237" t="str">
        <f>初期条件設定表!U7</f>
        <v>要件定義</v>
      </c>
      <c r="AF13" s="239" t="str">
        <f>初期条件設定表!V7</f>
        <v>B</v>
      </c>
    </row>
    <row r="14" spans="1:42" ht="46.15" customHeight="1">
      <c r="A14" s="230">
        <f t="shared" si="8"/>
        <v>46120</v>
      </c>
      <c r="B14" s="84" t="s">
        <v>32</v>
      </c>
      <c r="C14" s="232" t="s">
        <v>3</v>
      </c>
      <c r="D14" s="87" t="s">
        <v>32</v>
      </c>
      <c r="E14" s="73" t="str">
        <f t="shared" ref="E14:E35" si="15">IFERROR(HOUR(Q14),"")</f>
        <v/>
      </c>
      <c r="F14" s="74" t="s">
        <v>30</v>
      </c>
      <c r="G14" s="75" t="str">
        <f t="shared" ref="G14:G35" si="16">IFERROR(MINUTE(Q14),"")</f>
        <v/>
      </c>
      <c r="H14" s="120" t="s">
        <v>31</v>
      </c>
      <c r="I14" s="122" t="str">
        <f t="shared" si="9"/>
        <v/>
      </c>
      <c r="J14" s="125"/>
      <c r="K14" s="76" t="str">
        <f t="shared" si="10"/>
        <v/>
      </c>
      <c r="L14" s="141" t="s">
        <v>0</v>
      </c>
      <c r="M14" s="144"/>
      <c r="N14" s="145"/>
      <c r="O14" s="60" t="str">
        <f t="shared" si="0"/>
        <v/>
      </c>
      <c r="P14" s="60" t="str">
        <f t="shared" si="1"/>
        <v/>
      </c>
      <c r="Q14" s="61" t="str">
        <f t="shared" si="2"/>
        <v/>
      </c>
      <c r="R14" s="62" t="str">
        <f t="shared" si="3"/>
        <v/>
      </c>
      <c r="S14" s="62" t="str">
        <f t="shared" si="4"/>
        <v/>
      </c>
      <c r="T14" s="62" t="str">
        <f t="shared" si="5"/>
        <v/>
      </c>
      <c r="U14" s="62" t="str">
        <f t="shared" si="6"/>
        <v/>
      </c>
      <c r="V14" s="62" t="str">
        <f t="shared" si="7"/>
        <v/>
      </c>
      <c r="W14" s="62" t="str">
        <f t="shared" si="11"/>
        <v/>
      </c>
      <c r="X14" s="62" t="str">
        <f t="shared" si="13"/>
        <v/>
      </c>
      <c r="Y14" s="230">
        <f t="shared" si="12"/>
        <v>46120</v>
      </c>
      <c r="Z14" s="62" t="str">
        <f t="shared" si="14"/>
        <v/>
      </c>
      <c r="AA14" s="63"/>
      <c r="AE14" s="237" t="str">
        <f>初期条件設定表!U8</f>
        <v>システム要件定義</v>
      </c>
      <c r="AF14" s="239" t="str">
        <f>初期条件設定表!V8</f>
        <v>C</v>
      </c>
    </row>
    <row r="15" spans="1:42" ht="46.15" customHeight="1">
      <c r="A15" s="230">
        <f t="shared" si="8"/>
        <v>46121</v>
      </c>
      <c r="B15" s="84" t="s">
        <v>32</v>
      </c>
      <c r="C15" s="232" t="s">
        <v>3</v>
      </c>
      <c r="D15" s="87" t="s">
        <v>32</v>
      </c>
      <c r="E15" s="73" t="str">
        <f t="shared" si="15"/>
        <v/>
      </c>
      <c r="F15" s="74" t="s">
        <v>30</v>
      </c>
      <c r="G15" s="75" t="str">
        <f t="shared" si="16"/>
        <v/>
      </c>
      <c r="H15" s="120" t="s">
        <v>31</v>
      </c>
      <c r="I15" s="122" t="str">
        <f t="shared" si="9"/>
        <v/>
      </c>
      <c r="J15" s="125"/>
      <c r="K15" s="76" t="str">
        <f t="shared" si="10"/>
        <v/>
      </c>
      <c r="L15" s="141" t="s">
        <v>0</v>
      </c>
      <c r="M15" s="144"/>
      <c r="N15" s="145"/>
      <c r="O15" s="60" t="str">
        <f t="shared" si="0"/>
        <v/>
      </c>
      <c r="P15" s="60" t="str">
        <f t="shared" si="1"/>
        <v/>
      </c>
      <c r="Q15" s="61" t="str">
        <f t="shared" si="2"/>
        <v/>
      </c>
      <c r="R15" s="62" t="str">
        <f t="shared" si="3"/>
        <v/>
      </c>
      <c r="S15" s="62" t="str">
        <f t="shared" si="4"/>
        <v/>
      </c>
      <c r="T15" s="62" t="str">
        <f t="shared" si="5"/>
        <v/>
      </c>
      <c r="U15" s="62" t="str">
        <f t="shared" si="6"/>
        <v/>
      </c>
      <c r="V15" s="62" t="str">
        <f t="shared" si="7"/>
        <v/>
      </c>
      <c r="W15" s="62" t="str">
        <f t="shared" si="11"/>
        <v/>
      </c>
      <c r="X15" s="62" t="str">
        <f t="shared" si="13"/>
        <v/>
      </c>
      <c r="Y15" s="230">
        <f t="shared" si="12"/>
        <v>46121</v>
      </c>
      <c r="Z15" s="62" t="str">
        <f t="shared" si="14"/>
        <v/>
      </c>
      <c r="AA15" s="63"/>
      <c r="AE15" s="237" t="str">
        <f>初期条件設定表!U9</f>
        <v>システム方式設計</v>
      </c>
      <c r="AF15" s="239" t="str">
        <f>初期条件設定表!V9</f>
        <v>D</v>
      </c>
    </row>
    <row r="16" spans="1:42" ht="46.15" customHeight="1">
      <c r="A16" s="230">
        <f t="shared" si="8"/>
        <v>46122</v>
      </c>
      <c r="B16" s="84" t="s">
        <v>32</v>
      </c>
      <c r="C16" s="232" t="s">
        <v>3</v>
      </c>
      <c r="D16" s="87" t="s">
        <v>32</v>
      </c>
      <c r="E16" s="73" t="str">
        <f t="shared" si="15"/>
        <v/>
      </c>
      <c r="F16" s="74" t="s">
        <v>30</v>
      </c>
      <c r="G16" s="75" t="str">
        <f t="shared" si="16"/>
        <v/>
      </c>
      <c r="H16" s="120" t="s">
        <v>31</v>
      </c>
      <c r="I16" s="122" t="str">
        <f t="shared" si="9"/>
        <v/>
      </c>
      <c r="J16" s="125"/>
      <c r="K16" s="76" t="str">
        <f t="shared" si="10"/>
        <v/>
      </c>
      <c r="L16" s="141" t="s">
        <v>0</v>
      </c>
      <c r="M16" s="144"/>
      <c r="N16" s="145"/>
      <c r="O16" s="60" t="str">
        <f t="shared" si="0"/>
        <v/>
      </c>
      <c r="P16" s="60" t="str">
        <f t="shared" si="1"/>
        <v/>
      </c>
      <c r="Q16" s="61" t="str">
        <f t="shared" si="2"/>
        <v/>
      </c>
      <c r="R16" s="62" t="str">
        <f t="shared" si="3"/>
        <v/>
      </c>
      <c r="S16" s="62" t="str">
        <f t="shared" si="4"/>
        <v/>
      </c>
      <c r="T16" s="62" t="str">
        <f t="shared" si="5"/>
        <v/>
      </c>
      <c r="U16" s="62" t="str">
        <f t="shared" si="6"/>
        <v/>
      </c>
      <c r="V16" s="62" t="str">
        <f t="shared" si="7"/>
        <v/>
      </c>
      <c r="W16" s="62" t="str">
        <f t="shared" si="11"/>
        <v/>
      </c>
      <c r="X16" s="62" t="str">
        <f t="shared" si="13"/>
        <v/>
      </c>
      <c r="Y16" s="230">
        <f t="shared" si="12"/>
        <v>46122</v>
      </c>
      <c r="Z16" s="62" t="str">
        <f t="shared" si="14"/>
        <v/>
      </c>
      <c r="AA16" s="63"/>
      <c r="AE16" s="237" t="str">
        <f>初期条件設定表!U10</f>
        <v>ソフトウエア設計</v>
      </c>
      <c r="AF16" s="239" t="str">
        <f>初期条件設定表!V10</f>
        <v>E</v>
      </c>
    </row>
    <row r="17" spans="1:32" ht="46.15" customHeight="1">
      <c r="A17" s="230">
        <f t="shared" si="8"/>
        <v>46125</v>
      </c>
      <c r="B17" s="84" t="s">
        <v>32</v>
      </c>
      <c r="C17" s="232" t="s">
        <v>3</v>
      </c>
      <c r="D17" s="87" t="s">
        <v>32</v>
      </c>
      <c r="E17" s="73" t="str">
        <f t="shared" si="15"/>
        <v/>
      </c>
      <c r="F17" s="74" t="s">
        <v>30</v>
      </c>
      <c r="G17" s="75" t="str">
        <f t="shared" si="16"/>
        <v/>
      </c>
      <c r="H17" s="120" t="s">
        <v>31</v>
      </c>
      <c r="I17" s="122" t="str">
        <f t="shared" si="9"/>
        <v/>
      </c>
      <c r="J17" s="125"/>
      <c r="K17" s="76" t="str">
        <f t="shared" si="10"/>
        <v/>
      </c>
      <c r="L17" s="141" t="s">
        <v>0</v>
      </c>
      <c r="M17" s="144"/>
      <c r="N17" s="145"/>
      <c r="O17" s="60" t="str">
        <f t="shared" si="0"/>
        <v/>
      </c>
      <c r="P17" s="60" t="str">
        <f t="shared" si="1"/>
        <v/>
      </c>
      <c r="Q17" s="61" t="str">
        <f t="shared" si="2"/>
        <v/>
      </c>
      <c r="R17" s="62" t="str">
        <f t="shared" si="3"/>
        <v/>
      </c>
      <c r="S17" s="62" t="str">
        <f t="shared" si="4"/>
        <v/>
      </c>
      <c r="T17" s="62" t="str">
        <f t="shared" si="5"/>
        <v/>
      </c>
      <c r="U17" s="62" t="str">
        <f t="shared" si="6"/>
        <v/>
      </c>
      <c r="V17" s="62" t="str">
        <f t="shared" si="7"/>
        <v/>
      </c>
      <c r="W17" s="62" t="str">
        <f t="shared" si="11"/>
        <v/>
      </c>
      <c r="X17" s="62" t="str">
        <f t="shared" si="13"/>
        <v/>
      </c>
      <c r="Y17" s="230">
        <f t="shared" si="12"/>
        <v>46125</v>
      </c>
      <c r="Z17" s="62" t="str">
        <f t="shared" si="14"/>
        <v/>
      </c>
      <c r="AA17" s="63"/>
      <c r="AE17" s="237" t="str">
        <f>初期条件設定表!U11</f>
        <v>プログラミング</v>
      </c>
      <c r="AF17" s="239" t="str">
        <f>初期条件設定表!V11</f>
        <v>F</v>
      </c>
    </row>
    <row r="18" spans="1:32" ht="46.15" customHeight="1">
      <c r="A18" s="230">
        <f t="shared" si="8"/>
        <v>46126</v>
      </c>
      <c r="B18" s="84" t="s">
        <v>32</v>
      </c>
      <c r="C18" s="232" t="s">
        <v>3</v>
      </c>
      <c r="D18" s="87" t="s">
        <v>32</v>
      </c>
      <c r="E18" s="73" t="str">
        <f t="shared" si="15"/>
        <v/>
      </c>
      <c r="F18" s="74" t="s">
        <v>30</v>
      </c>
      <c r="G18" s="75" t="str">
        <f t="shared" si="16"/>
        <v/>
      </c>
      <c r="H18" s="120" t="s">
        <v>31</v>
      </c>
      <c r="I18" s="122" t="str">
        <f t="shared" si="9"/>
        <v/>
      </c>
      <c r="J18" s="125"/>
      <c r="K18" s="76" t="str">
        <f t="shared" si="10"/>
        <v/>
      </c>
      <c r="L18" s="141" t="s">
        <v>0</v>
      </c>
      <c r="M18" s="144"/>
      <c r="N18" s="145"/>
      <c r="O18" s="60" t="str">
        <f t="shared" si="0"/>
        <v/>
      </c>
      <c r="P18" s="60" t="str">
        <f t="shared" si="1"/>
        <v/>
      </c>
      <c r="Q18" s="61" t="str">
        <f t="shared" si="2"/>
        <v/>
      </c>
      <c r="R18" s="62" t="str">
        <f t="shared" si="3"/>
        <v/>
      </c>
      <c r="S18" s="62" t="str">
        <f t="shared" si="4"/>
        <v/>
      </c>
      <c r="T18" s="62" t="str">
        <f t="shared" si="5"/>
        <v/>
      </c>
      <c r="U18" s="62" t="str">
        <f t="shared" si="6"/>
        <v/>
      </c>
      <c r="V18" s="62" t="str">
        <f t="shared" si="7"/>
        <v/>
      </c>
      <c r="W18" s="62" t="str">
        <f t="shared" si="11"/>
        <v/>
      </c>
      <c r="X18" s="62" t="str">
        <f t="shared" si="13"/>
        <v/>
      </c>
      <c r="Y18" s="230">
        <f t="shared" si="12"/>
        <v>46126</v>
      </c>
      <c r="Z18" s="62" t="str">
        <f t="shared" si="14"/>
        <v/>
      </c>
      <c r="AA18" s="63"/>
      <c r="AE18" s="237" t="str">
        <f>初期条件設定表!U12</f>
        <v>ソフトウエアテスト</v>
      </c>
      <c r="AF18" s="239" t="str">
        <f>初期条件設定表!V12</f>
        <v>G</v>
      </c>
    </row>
    <row r="19" spans="1:32" ht="46.15" customHeight="1">
      <c r="A19" s="230">
        <f t="shared" si="8"/>
        <v>46127</v>
      </c>
      <c r="B19" s="84" t="s">
        <v>32</v>
      </c>
      <c r="C19" s="232" t="s">
        <v>3</v>
      </c>
      <c r="D19" s="87" t="s">
        <v>32</v>
      </c>
      <c r="E19" s="73" t="str">
        <f t="shared" si="15"/>
        <v/>
      </c>
      <c r="F19" s="74" t="s">
        <v>30</v>
      </c>
      <c r="G19" s="75" t="str">
        <f t="shared" si="16"/>
        <v/>
      </c>
      <c r="H19" s="120" t="s">
        <v>31</v>
      </c>
      <c r="I19" s="122" t="str">
        <f t="shared" si="9"/>
        <v/>
      </c>
      <c r="J19" s="125"/>
      <c r="K19" s="76" t="str">
        <f t="shared" si="10"/>
        <v/>
      </c>
      <c r="L19" s="141" t="s">
        <v>0</v>
      </c>
      <c r="M19" s="144"/>
      <c r="N19" s="145"/>
      <c r="O19" s="60" t="str">
        <f t="shared" si="0"/>
        <v/>
      </c>
      <c r="P19" s="60" t="str">
        <f t="shared" si="1"/>
        <v/>
      </c>
      <c r="Q19" s="61" t="str">
        <f t="shared" si="2"/>
        <v/>
      </c>
      <c r="R19" s="62" t="str">
        <f t="shared" si="3"/>
        <v/>
      </c>
      <c r="S19" s="62" t="str">
        <f t="shared" si="4"/>
        <v/>
      </c>
      <c r="T19" s="62" t="str">
        <f t="shared" si="5"/>
        <v/>
      </c>
      <c r="U19" s="62" t="str">
        <f t="shared" si="6"/>
        <v/>
      </c>
      <c r="V19" s="62" t="str">
        <f t="shared" si="7"/>
        <v/>
      </c>
      <c r="W19" s="62" t="str">
        <f t="shared" si="11"/>
        <v/>
      </c>
      <c r="X19" s="62" t="str">
        <f t="shared" si="13"/>
        <v/>
      </c>
      <c r="Y19" s="230">
        <f t="shared" si="12"/>
        <v>46127</v>
      </c>
      <c r="Z19" s="62" t="str">
        <f t="shared" si="14"/>
        <v/>
      </c>
      <c r="AA19" s="63"/>
      <c r="AE19" s="237" t="str">
        <f>初期条件設定表!U13</f>
        <v>システム結合</v>
      </c>
      <c r="AF19" s="239" t="str">
        <f>初期条件設定表!V13</f>
        <v>H</v>
      </c>
    </row>
    <row r="20" spans="1:32" ht="46.15" customHeight="1">
      <c r="A20" s="230">
        <f t="shared" si="8"/>
        <v>46128</v>
      </c>
      <c r="B20" s="84" t="s">
        <v>32</v>
      </c>
      <c r="C20" s="232" t="s">
        <v>3</v>
      </c>
      <c r="D20" s="87" t="s">
        <v>32</v>
      </c>
      <c r="E20" s="73" t="str">
        <f t="shared" si="15"/>
        <v/>
      </c>
      <c r="F20" s="74" t="s">
        <v>30</v>
      </c>
      <c r="G20" s="75" t="str">
        <f t="shared" si="16"/>
        <v/>
      </c>
      <c r="H20" s="120" t="s">
        <v>31</v>
      </c>
      <c r="I20" s="122" t="str">
        <f t="shared" si="9"/>
        <v/>
      </c>
      <c r="J20" s="125"/>
      <c r="K20" s="76" t="str">
        <f t="shared" si="10"/>
        <v/>
      </c>
      <c r="L20" s="141" t="s">
        <v>0</v>
      </c>
      <c r="M20" s="144"/>
      <c r="N20" s="145"/>
      <c r="O20" s="60" t="str">
        <f t="shared" si="0"/>
        <v/>
      </c>
      <c r="P20" s="60" t="str">
        <f t="shared" si="1"/>
        <v/>
      </c>
      <c r="Q20" s="61" t="str">
        <f t="shared" si="2"/>
        <v/>
      </c>
      <c r="R20" s="62" t="str">
        <f t="shared" si="3"/>
        <v/>
      </c>
      <c r="S20" s="62" t="str">
        <f t="shared" si="4"/>
        <v/>
      </c>
      <c r="T20" s="62" t="str">
        <f t="shared" si="5"/>
        <v/>
      </c>
      <c r="U20" s="62" t="str">
        <f t="shared" si="6"/>
        <v/>
      </c>
      <c r="V20" s="62" t="str">
        <f t="shared" si="7"/>
        <v/>
      </c>
      <c r="W20" s="62" t="str">
        <f t="shared" si="11"/>
        <v/>
      </c>
      <c r="X20" s="62" t="str">
        <f t="shared" si="13"/>
        <v/>
      </c>
      <c r="Y20" s="230">
        <f t="shared" si="12"/>
        <v>46128</v>
      </c>
      <c r="Z20" s="62" t="str">
        <f t="shared" si="14"/>
        <v/>
      </c>
      <c r="AA20" s="63"/>
      <c r="AE20" s="237" t="str">
        <f>初期条件設定表!U14</f>
        <v>システムテスト</v>
      </c>
      <c r="AF20" s="239" t="str">
        <f>初期条件設定表!V14</f>
        <v>I</v>
      </c>
    </row>
    <row r="21" spans="1:32" ht="46.15" customHeight="1">
      <c r="A21" s="230">
        <f t="shared" si="8"/>
        <v>46129</v>
      </c>
      <c r="B21" s="84" t="s">
        <v>32</v>
      </c>
      <c r="C21" s="232" t="s">
        <v>3</v>
      </c>
      <c r="D21" s="87" t="s">
        <v>32</v>
      </c>
      <c r="E21" s="73" t="str">
        <f t="shared" si="15"/>
        <v/>
      </c>
      <c r="F21" s="74" t="s">
        <v>30</v>
      </c>
      <c r="G21" s="75" t="str">
        <f t="shared" si="16"/>
        <v/>
      </c>
      <c r="H21" s="120" t="s">
        <v>31</v>
      </c>
      <c r="I21" s="122" t="str">
        <f t="shared" si="9"/>
        <v/>
      </c>
      <c r="J21" s="125"/>
      <c r="K21" s="76" t="str">
        <f t="shared" si="10"/>
        <v/>
      </c>
      <c r="L21" s="141" t="s">
        <v>0</v>
      </c>
      <c r="M21" s="144"/>
      <c r="N21" s="145"/>
      <c r="O21" s="60" t="str">
        <f t="shared" si="0"/>
        <v/>
      </c>
      <c r="P21" s="60" t="str">
        <f t="shared" si="1"/>
        <v/>
      </c>
      <c r="Q21" s="61" t="str">
        <f t="shared" si="2"/>
        <v/>
      </c>
      <c r="R21" s="62" t="str">
        <f t="shared" si="3"/>
        <v/>
      </c>
      <c r="S21" s="62" t="str">
        <f t="shared" si="4"/>
        <v/>
      </c>
      <c r="T21" s="62" t="str">
        <f t="shared" si="5"/>
        <v/>
      </c>
      <c r="U21" s="62" t="str">
        <f t="shared" si="6"/>
        <v/>
      </c>
      <c r="V21" s="62" t="str">
        <f t="shared" si="7"/>
        <v/>
      </c>
      <c r="W21" s="62" t="str">
        <f t="shared" si="11"/>
        <v/>
      </c>
      <c r="X21" s="62" t="str">
        <f t="shared" si="13"/>
        <v/>
      </c>
      <c r="Y21" s="230">
        <f t="shared" si="12"/>
        <v>46129</v>
      </c>
      <c r="Z21" s="62" t="str">
        <f t="shared" si="14"/>
        <v/>
      </c>
      <c r="AA21" s="63"/>
      <c r="AE21" s="237" t="str">
        <f>初期条件設定表!U15</f>
        <v>運用テスト</v>
      </c>
      <c r="AF21" s="239" t="str">
        <f>初期条件設定表!V15</f>
        <v>J</v>
      </c>
    </row>
    <row r="22" spans="1:32" ht="46.15" customHeight="1">
      <c r="A22" s="230">
        <f t="shared" si="8"/>
        <v>46132</v>
      </c>
      <c r="B22" s="84" t="s">
        <v>32</v>
      </c>
      <c r="C22" s="232" t="s">
        <v>3</v>
      </c>
      <c r="D22" s="87" t="s">
        <v>32</v>
      </c>
      <c r="E22" s="73" t="str">
        <f t="shared" si="15"/>
        <v/>
      </c>
      <c r="F22" s="74" t="s">
        <v>30</v>
      </c>
      <c r="G22" s="75" t="str">
        <f t="shared" si="16"/>
        <v/>
      </c>
      <c r="H22" s="120" t="s">
        <v>31</v>
      </c>
      <c r="I22" s="122" t="str">
        <f t="shared" si="9"/>
        <v/>
      </c>
      <c r="J22" s="125"/>
      <c r="K22" s="76" t="str">
        <f t="shared" si="10"/>
        <v/>
      </c>
      <c r="L22" s="141" t="s">
        <v>0</v>
      </c>
      <c r="M22" s="144"/>
      <c r="N22" s="145"/>
      <c r="O22" s="60" t="str">
        <f t="shared" si="0"/>
        <v/>
      </c>
      <c r="P22" s="60" t="str">
        <f t="shared" si="1"/>
        <v/>
      </c>
      <c r="Q22" s="61" t="str">
        <f t="shared" si="2"/>
        <v/>
      </c>
      <c r="R22" s="62" t="str">
        <f t="shared" si="3"/>
        <v/>
      </c>
      <c r="S22" s="62" t="str">
        <f t="shared" si="4"/>
        <v/>
      </c>
      <c r="T22" s="62" t="str">
        <f t="shared" si="5"/>
        <v/>
      </c>
      <c r="U22" s="62" t="str">
        <f t="shared" si="6"/>
        <v/>
      </c>
      <c r="V22" s="62" t="str">
        <f t="shared" si="7"/>
        <v/>
      </c>
      <c r="W22" s="62" t="str">
        <f t="shared" si="11"/>
        <v/>
      </c>
      <c r="X22" s="62" t="str">
        <f t="shared" si="13"/>
        <v/>
      </c>
      <c r="Y22" s="230">
        <f t="shared" si="12"/>
        <v>46132</v>
      </c>
      <c r="Z22" s="62" t="str">
        <f t="shared" si="14"/>
        <v/>
      </c>
      <c r="AA22" s="63"/>
      <c r="AE22" s="237" t="str">
        <f>初期条件設定表!U16</f>
        <v xml:space="preserve"> </v>
      </c>
      <c r="AF22" s="239" t="str">
        <f>初期条件設定表!V16</f>
        <v>K</v>
      </c>
    </row>
    <row r="23" spans="1:32" ht="46.15" customHeight="1">
      <c r="A23" s="230">
        <f t="shared" si="8"/>
        <v>46133</v>
      </c>
      <c r="B23" s="84" t="s">
        <v>32</v>
      </c>
      <c r="C23" s="232" t="s">
        <v>3</v>
      </c>
      <c r="D23" s="87" t="s">
        <v>32</v>
      </c>
      <c r="E23" s="73" t="str">
        <f t="shared" si="15"/>
        <v/>
      </c>
      <c r="F23" s="74" t="s">
        <v>30</v>
      </c>
      <c r="G23" s="75" t="str">
        <f t="shared" si="16"/>
        <v/>
      </c>
      <c r="H23" s="120" t="s">
        <v>31</v>
      </c>
      <c r="I23" s="122" t="str">
        <f t="shared" si="9"/>
        <v/>
      </c>
      <c r="J23" s="125"/>
      <c r="K23" s="76" t="str">
        <f t="shared" si="10"/>
        <v/>
      </c>
      <c r="L23" s="141" t="s">
        <v>0</v>
      </c>
      <c r="M23" s="144"/>
      <c r="N23" s="145"/>
      <c r="O23" s="60" t="str">
        <f t="shared" si="0"/>
        <v/>
      </c>
      <c r="P23" s="60" t="str">
        <f t="shared" si="1"/>
        <v/>
      </c>
      <c r="Q23" s="61" t="str">
        <f t="shared" si="2"/>
        <v/>
      </c>
      <c r="R23" s="62" t="str">
        <f t="shared" si="3"/>
        <v/>
      </c>
      <c r="S23" s="62" t="str">
        <f t="shared" si="4"/>
        <v/>
      </c>
      <c r="T23" s="62" t="str">
        <f t="shared" si="5"/>
        <v/>
      </c>
      <c r="U23" s="62" t="str">
        <f t="shared" si="6"/>
        <v/>
      </c>
      <c r="V23" s="62" t="str">
        <f t="shared" si="7"/>
        <v/>
      </c>
      <c r="W23" s="62" t="str">
        <f t="shared" si="11"/>
        <v/>
      </c>
      <c r="X23" s="62" t="str">
        <f t="shared" si="13"/>
        <v/>
      </c>
      <c r="Y23" s="230">
        <f t="shared" si="12"/>
        <v>46133</v>
      </c>
      <c r="Z23" s="62" t="str">
        <f t="shared" si="14"/>
        <v/>
      </c>
      <c r="AA23" s="63"/>
      <c r="AE23" s="237" t="str">
        <f>初期条件設定表!U17</f>
        <v xml:space="preserve"> </v>
      </c>
      <c r="AF23" s="239" t="str">
        <f>初期条件設定表!V17</f>
        <v>L</v>
      </c>
    </row>
    <row r="24" spans="1:32" ht="46.15" customHeight="1">
      <c r="A24" s="230">
        <f t="shared" si="8"/>
        <v>46134</v>
      </c>
      <c r="B24" s="84" t="s">
        <v>32</v>
      </c>
      <c r="C24" s="232" t="s">
        <v>3</v>
      </c>
      <c r="D24" s="87" t="s">
        <v>32</v>
      </c>
      <c r="E24" s="73" t="str">
        <f t="shared" si="15"/>
        <v/>
      </c>
      <c r="F24" s="74" t="s">
        <v>30</v>
      </c>
      <c r="G24" s="75" t="str">
        <f t="shared" si="16"/>
        <v/>
      </c>
      <c r="H24" s="120" t="s">
        <v>31</v>
      </c>
      <c r="I24" s="122" t="str">
        <f t="shared" si="9"/>
        <v/>
      </c>
      <c r="J24" s="125"/>
      <c r="K24" s="76" t="str">
        <f t="shared" si="10"/>
        <v/>
      </c>
      <c r="L24" s="141" t="s">
        <v>0</v>
      </c>
      <c r="M24" s="144"/>
      <c r="N24" s="145"/>
      <c r="O24" s="60" t="str">
        <f t="shared" si="0"/>
        <v/>
      </c>
      <c r="P24" s="60" t="str">
        <f t="shared" si="1"/>
        <v/>
      </c>
      <c r="Q24" s="61" t="str">
        <f t="shared" si="2"/>
        <v/>
      </c>
      <c r="R24" s="62" t="str">
        <f t="shared" si="3"/>
        <v/>
      </c>
      <c r="S24" s="62" t="str">
        <f t="shared" si="4"/>
        <v/>
      </c>
      <c r="T24" s="62" t="str">
        <f t="shared" si="5"/>
        <v/>
      </c>
      <c r="U24" s="62" t="str">
        <f t="shared" si="6"/>
        <v/>
      </c>
      <c r="V24" s="62" t="str">
        <f t="shared" si="7"/>
        <v/>
      </c>
      <c r="W24" s="62" t="str">
        <f t="shared" si="11"/>
        <v/>
      </c>
      <c r="X24" s="62" t="str">
        <f t="shared" si="13"/>
        <v/>
      </c>
      <c r="Y24" s="230">
        <f t="shared" si="12"/>
        <v>46134</v>
      </c>
      <c r="Z24" s="62" t="str">
        <f t="shared" si="14"/>
        <v/>
      </c>
      <c r="AA24" s="63"/>
      <c r="AE24" s="237" t="str">
        <f>初期条件設定表!U18</f>
        <v xml:space="preserve"> </v>
      </c>
      <c r="AF24" s="239" t="str">
        <f>初期条件設定表!V18</f>
        <v>M</v>
      </c>
    </row>
    <row r="25" spans="1:32" ht="46.15" customHeight="1">
      <c r="A25" s="230">
        <f t="shared" si="8"/>
        <v>46135</v>
      </c>
      <c r="B25" s="84" t="s">
        <v>32</v>
      </c>
      <c r="C25" s="232" t="s">
        <v>3</v>
      </c>
      <c r="D25" s="87" t="s">
        <v>32</v>
      </c>
      <c r="E25" s="73" t="str">
        <f t="shared" si="15"/>
        <v/>
      </c>
      <c r="F25" s="74" t="s">
        <v>30</v>
      </c>
      <c r="G25" s="75" t="str">
        <f t="shared" si="16"/>
        <v/>
      </c>
      <c r="H25" s="120" t="s">
        <v>31</v>
      </c>
      <c r="I25" s="122" t="str">
        <f t="shared" si="9"/>
        <v/>
      </c>
      <c r="J25" s="125"/>
      <c r="K25" s="76" t="str">
        <f t="shared" si="10"/>
        <v/>
      </c>
      <c r="L25" s="141" t="s">
        <v>0</v>
      </c>
      <c r="M25" s="144"/>
      <c r="N25" s="145"/>
      <c r="O25" s="60" t="str">
        <f t="shared" si="0"/>
        <v/>
      </c>
      <c r="P25" s="60" t="str">
        <f t="shared" si="1"/>
        <v/>
      </c>
      <c r="Q25" s="61" t="str">
        <f t="shared" si="2"/>
        <v/>
      </c>
      <c r="R25" s="62" t="str">
        <f t="shared" si="3"/>
        <v/>
      </c>
      <c r="S25" s="62" t="str">
        <f t="shared" si="4"/>
        <v/>
      </c>
      <c r="T25" s="62" t="str">
        <f t="shared" si="5"/>
        <v/>
      </c>
      <c r="U25" s="62" t="str">
        <f t="shared" si="6"/>
        <v/>
      </c>
      <c r="V25" s="62" t="str">
        <f t="shared" si="7"/>
        <v/>
      </c>
      <c r="W25" s="62" t="str">
        <f t="shared" si="11"/>
        <v/>
      </c>
      <c r="X25" s="62" t="str">
        <f t="shared" si="13"/>
        <v/>
      </c>
      <c r="Y25" s="230">
        <f t="shared" si="12"/>
        <v>46135</v>
      </c>
      <c r="Z25" s="62" t="str">
        <f t="shared" si="14"/>
        <v/>
      </c>
      <c r="AA25" s="63"/>
      <c r="AE25" s="237" t="str">
        <f>初期条件設定表!U19</f>
        <v xml:space="preserve"> </v>
      </c>
      <c r="AF25" s="239" t="str">
        <f>初期条件設定表!V19</f>
        <v>N</v>
      </c>
    </row>
    <row r="26" spans="1:32" ht="46.15" customHeight="1">
      <c r="A26" s="230">
        <f t="shared" si="8"/>
        <v>46136</v>
      </c>
      <c r="B26" s="84" t="s">
        <v>32</v>
      </c>
      <c r="C26" s="232" t="s">
        <v>3</v>
      </c>
      <c r="D26" s="87" t="s">
        <v>32</v>
      </c>
      <c r="E26" s="73" t="str">
        <f t="shared" si="15"/>
        <v/>
      </c>
      <c r="F26" s="74" t="s">
        <v>30</v>
      </c>
      <c r="G26" s="75" t="str">
        <f t="shared" si="16"/>
        <v/>
      </c>
      <c r="H26" s="120" t="s">
        <v>31</v>
      </c>
      <c r="I26" s="122" t="str">
        <f t="shared" si="9"/>
        <v/>
      </c>
      <c r="J26" s="125"/>
      <c r="K26" s="76" t="str">
        <f t="shared" si="10"/>
        <v/>
      </c>
      <c r="L26" s="141" t="s">
        <v>0</v>
      </c>
      <c r="M26" s="144"/>
      <c r="N26" s="145"/>
      <c r="O26" s="60" t="str">
        <f t="shared" si="0"/>
        <v/>
      </c>
      <c r="P26" s="60" t="str">
        <f t="shared" si="1"/>
        <v/>
      </c>
      <c r="Q26" s="61" t="str">
        <f t="shared" si="2"/>
        <v/>
      </c>
      <c r="R26" s="62" t="str">
        <f t="shared" si="3"/>
        <v/>
      </c>
      <c r="S26" s="62" t="str">
        <f t="shared" si="4"/>
        <v/>
      </c>
      <c r="T26" s="62" t="str">
        <f t="shared" si="5"/>
        <v/>
      </c>
      <c r="U26" s="62" t="str">
        <f t="shared" si="6"/>
        <v/>
      </c>
      <c r="V26" s="62" t="str">
        <f t="shared" si="7"/>
        <v/>
      </c>
      <c r="W26" s="62" t="str">
        <f t="shared" si="11"/>
        <v/>
      </c>
      <c r="X26" s="62" t="str">
        <f t="shared" si="13"/>
        <v/>
      </c>
      <c r="Y26" s="230">
        <f t="shared" si="12"/>
        <v>46136</v>
      </c>
      <c r="Z26" s="62" t="str">
        <f t="shared" si="14"/>
        <v/>
      </c>
      <c r="AA26" s="63"/>
      <c r="AE26" s="237" t="str">
        <f>初期条件設定表!U20</f>
        <v xml:space="preserve"> </v>
      </c>
      <c r="AF26" s="239" t="str">
        <f>初期条件設定表!V20</f>
        <v>O</v>
      </c>
    </row>
    <row r="27" spans="1:32" ht="46.15" customHeight="1">
      <c r="A27" s="230">
        <f t="shared" si="8"/>
        <v>46139</v>
      </c>
      <c r="B27" s="84" t="s">
        <v>32</v>
      </c>
      <c r="C27" s="232" t="s">
        <v>3</v>
      </c>
      <c r="D27" s="87" t="s">
        <v>32</v>
      </c>
      <c r="E27" s="73" t="str">
        <f t="shared" si="15"/>
        <v/>
      </c>
      <c r="F27" s="74" t="s">
        <v>30</v>
      </c>
      <c r="G27" s="75" t="str">
        <f t="shared" si="16"/>
        <v/>
      </c>
      <c r="H27" s="120" t="s">
        <v>31</v>
      </c>
      <c r="I27" s="122" t="str">
        <f t="shared" si="9"/>
        <v/>
      </c>
      <c r="J27" s="125"/>
      <c r="K27" s="76" t="str">
        <f t="shared" si="10"/>
        <v/>
      </c>
      <c r="L27" s="141" t="s">
        <v>0</v>
      </c>
      <c r="M27" s="144"/>
      <c r="N27" s="145"/>
      <c r="O27" s="60" t="str">
        <f t="shared" si="0"/>
        <v/>
      </c>
      <c r="P27" s="60" t="str">
        <f t="shared" si="1"/>
        <v/>
      </c>
      <c r="Q27" s="61" t="str">
        <f t="shared" si="2"/>
        <v/>
      </c>
      <c r="R27" s="62" t="str">
        <f t="shared" si="3"/>
        <v/>
      </c>
      <c r="S27" s="62" t="str">
        <f t="shared" si="4"/>
        <v/>
      </c>
      <c r="T27" s="62" t="str">
        <f t="shared" si="5"/>
        <v/>
      </c>
      <c r="U27" s="62" t="str">
        <f t="shared" si="6"/>
        <v/>
      </c>
      <c r="V27" s="62" t="str">
        <f t="shared" si="7"/>
        <v/>
      </c>
      <c r="W27" s="62" t="str">
        <f t="shared" si="11"/>
        <v/>
      </c>
      <c r="X27" s="62" t="str">
        <f t="shared" si="13"/>
        <v/>
      </c>
      <c r="Y27" s="230">
        <f t="shared" si="12"/>
        <v>46139</v>
      </c>
      <c r="Z27" s="62" t="str">
        <f t="shared" si="14"/>
        <v/>
      </c>
      <c r="AA27" s="63"/>
      <c r="AE27" s="237" t="str">
        <f>初期条件設定表!U21</f>
        <v xml:space="preserve"> </v>
      </c>
      <c r="AF27" s="239" t="str">
        <f>初期条件設定表!V21</f>
        <v>P</v>
      </c>
    </row>
    <row r="28" spans="1:32" ht="46.15" customHeight="1">
      <c r="A28" s="230">
        <f t="shared" si="8"/>
        <v>46140</v>
      </c>
      <c r="B28" s="84" t="s">
        <v>32</v>
      </c>
      <c r="C28" s="232" t="s">
        <v>3</v>
      </c>
      <c r="D28" s="87" t="s">
        <v>32</v>
      </c>
      <c r="E28" s="73" t="str">
        <f t="shared" si="15"/>
        <v/>
      </c>
      <c r="F28" s="74" t="s">
        <v>30</v>
      </c>
      <c r="G28" s="75" t="str">
        <f t="shared" si="16"/>
        <v/>
      </c>
      <c r="H28" s="120" t="s">
        <v>31</v>
      </c>
      <c r="I28" s="122" t="str">
        <f t="shared" si="9"/>
        <v/>
      </c>
      <c r="J28" s="125"/>
      <c r="K28" s="76" t="str">
        <f t="shared" si="10"/>
        <v/>
      </c>
      <c r="L28" s="141" t="s">
        <v>0</v>
      </c>
      <c r="M28" s="144"/>
      <c r="N28" s="145"/>
      <c r="O28" s="60" t="str">
        <f t="shared" si="0"/>
        <v/>
      </c>
      <c r="P28" s="60" t="str">
        <f t="shared" si="1"/>
        <v/>
      </c>
      <c r="Q28" s="61" t="str">
        <f t="shared" si="2"/>
        <v/>
      </c>
      <c r="R28" s="62" t="str">
        <f t="shared" si="3"/>
        <v/>
      </c>
      <c r="S28" s="62" t="str">
        <f t="shared" si="4"/>
        <v/>
      </c>
      <c r="T28" s="62" t="str">
        <f t="shared" si="5"/>
        <v/>
      </c>
      <c r="U28" s="62" t="str">
        <f t="shared" si="6"/>
        <v/>
      </c>
      <c r="V28" s="62" t="str">
        <f t="shared" si="7"/>
        <v/>
      </c>
      <c r="W28" s="62" t="str">
        <f t="shared" si="11"/>
        <v/>
      </c>
      <c r="X28" s="62" t="str">
        <f t="shared" si="13"/>
        <v/>
      </c>
      <c r="Y28" s="230">
        <f t="shared" si="12"/>
        <v>46140</v>
      </c>
      <c r="Z28" s="62" t="str">
        <f t="shared" si="14"/>
        <v/>
      </c>
      <c r="AA28" s="63"/>
      <c r="AE28" s="237" t="str">
        <f>初期条件設定表!U22</f>
        <v xml:space="preserve"> </v>
      </c>
      <c r="AF28" s="239" t="str">
        <f>初期条件設定表!V22</f>
        <v>Q</v>
      </c>
    </row>
    <row r="29" spans="1:32" ht="46.15" customHeight="1">
      <c r="A29" s="230">
        <f t="shared" si="8"/>
        <v>46141</v>
      </c>
      <c r="B29" s="84" t="s">
        <v>32</v>
      </c>
      <c r="C29" s="232" t="s">
        <v>3</v>
      </c>
      <c r="D29" s="87" t="s">
        <v>32</v>
      </c>
      <c r="E29" s="73" t="str">
        <f t="shared" si="15"/>
        <v/>
      </c>
      <c r="F29" s="74" t="s">
        <v>30</v>
      </c>
      <c r="G29" s="75" t="str">
        <f t="shared" si="16"/>
        <v/>
      </c>
      <c r="H29" s="120" t="s">
        <v>31</v>
      </c>
      <c r="I29" s="122" t="str">
        <f t="shared" si="9"/>
        <v/>
      </c>
      <c r="J29" s="341"/>
      <c r="K29" s="76" t="str">
        <f t="shared" si="10"/>
        <v/>
      </c>
      <c r="L29" s="141" t="s">
        <v>0</v>
      </c>
      <c r="M29" s="144"/>
      <c r="N29" s="145"/>
      <c r="O29" s="60" t="str">
        <f t="shared" si="0"/>
        <v/>
      </c>
      <c r="P29" s="60" t="str">
        <f t="shared" si="1"/>
        <v/>
      </c>
      <c r="Q29" s="61" t="str">
        <f t="shared" si="2"/>
        <v/>
      </c>
      <c r="R29" s="62" t="str">
        <f t="shared" si="3"/>
        <v/>
      </c>
      <c r="S29" s="62" t="str">
        <f t="shared" si="4"/>
        <v/>
      </c>
      <c r="T29" s="62" t="str">
        <f t="shared" si="5"/>
        <v/>
      </c>
      <c r="U29" s="62" t="str">
        <f t="shared" si="6"/>
        <v/>
      </c>
      <c r="V29" s="62" t="str">
        <f t="shared" si="7"/>
        <v/>
      </c>
      <c r="W29" s="62" t="str">
        <f t="shared" si="11"/>
        <v/>
      </c>
      <c r="X29" s="62" t="str">
        <f t="shared" si="13"/>
        <v/>
      </c>
      <c r="Y29" s="230">
        <f t="shared" si="12"/>
        <v>46141</v>
      </c>
      <c r="Z29" s="62" t="str">
        <f t="shared" si="14"/>
        <v/>
      </c>
      <c r="AA29" s="63"/>
      <c r="AE29" s="237" t="str">
        <f>初期条件設定表!U23</f>
        <v xml:space="preserve"> </v>
      </c>
      <c r="AF29" s="239" t="str">
        <f>初期条件設定表!V23</f>
        <v>R</v>
      </c>
    </row>
    <row r="30" spans="1:32" ht="46.15" customHeight="1">
      <c r="A30" s="230">
        <f t="shared" si="8"/>
        <v>46142</v>
      </c>
      <c r="B30" s="84" t="s">
        <v>32</v>
      </c>
      <c r="C30" s="232" t="s">
        <v>3</v>
      </c>
      <c r="D30" s="87" t="s">
        <v>32</v>
      </c>
      <c r="E30" s="73" t="str">
        <f t="shared" si="15"/>
        <v/>
      </c>
      <c r="F30" s="74" t="s">
        <v>30</v>
      </c>
      <c r="G30" s="75" t="str">
        <f t="shared" si="16"/>
        <v/>
      </c>
      <c r="H30" s="120" t="s">
        <v>31</v>
      </c>
      <c r="I30" s="122" t="str">
        <f t="shared" si="9"/>
        <v/>
      </c>
      <c r="J30" s="125"/>
      <c r="K30" s="76" t="str">
        <f t="shared" si="10"/>
        <v/>
      </c>
      <c r="L30" s="141" t="s">
        <v>0</v>
      </c>
      <c r="M30" s="144"/>
      <c r="N30" s="145"/>
      <c r="O30" s="60" t="str">
        <f t="shared" si="0"/>
        <v/>
      </c>
      <c r="P30" s="60" t="str">
        <f t="shared" si="1"/>
        <v/>
      </c>
      <c r="Q30" s="61" t="str">
        <f t="shared" si="2"/>
        <v/>
      </c>
      <c r="R30" s="62" t="str">
        <f t="shared" si="3"/>
        <v/>
      </c>
      <c r="S30" s="62" t="str">
        <f t="shared" si="4"/>
        <v/>
      </c>
      <c r="T30" s="62" t="str">
        <f t="shared" si="5"/>
        <v/>
      </c>
      <c r="U30" s="62" t="str">
        <f t="shared" si="6"/>
        <v/>
      </c>
      <c r="V30" s="62" t="str">
        <f t="shared" si="7"/>
        <v/>
      </c>
      <c r="W30" s="62" t="str">
        <f t="shared" si="11"/>
        <v/>
      </c>
      <c r="X30" s="62" t="str">
        <f t="shared" si="13"/>
        <v/>
      </c>
      <c r="Y30" s="230">
        <f t="shared" si="12"/>
        <v>46142</v>
      </c>
      <c r="Z30" s="62" t="str">
        <f t="shared" si="14"/>
        <v/>
      </c>
      <c r="AA30" s="63"/>
      <c r="AE30" s="237" t="str">
        <f>初期条件設定表!U24</f>
        <v xml:space="preserve"> </v>
      </c>
      <c r="AF30" s="239" t="str">
        <f>初期条件設定表!V24</f>
        <v>S</v>
      </c>
    </row>
    <row r="31" spans="1:32" ht="46.15" customHeight="1">
      <c r="A31" s="230" t="str">
        <f t="shared" si="8"/>
        <v/>
      </c>
      <c r="B31" s="85" t="s">
        <v>32</v>
      </c>
      <c r="C31" s="240" t="s">
        <v>3</v>
      </c>
      <c r="D31" s="88" t="s">
        <v>32</v>
      </c>
      <c r="E31" s="73" t="str">
        <f t="shared" si="15"/>
        <v/>
      </c>
      <c r="F31" s="74" t="s">
        <v>30</v>
      </c>
      <c r="G31" s="75" t="str">
        <f t="shared" si="16"/>
        <v/>
      </c>
      <c r="H31" s="120" t="s">
        <v>31</v>
      </c>
      <c r="I31" s="122" t="str">
        <f t="shared" si="9"/>
        <v/>
      </c>
      <c r="J31" s="125"/>
      <c r="K31" s="76" t="str">
        <f t="shared" si="10"/>
        <v/>
      </c>
      <c r="L31" s="141" t="s">
        <v>0</v>
      </c>
      <c r="M31" s="144"/>
      <c r="N31" s="145"/>
      <c r="O31" s="60" t="str">
        <f t="shared" si="0"/>
        <v/>
      </c>
      <c r="P31" s="60" t="str">
        <f t="shared" si="1"/>
        <v/>
      </c>
      <c r="Q31" s="61" t="str">
        <f t="shared" si="2"/>
        <v/>
      </c>
      <c r="R31" s="62" t="str">
        <f t="shared" si="3"/>
        <v/>
      </c>
      <c r="S31" s="62" t="str">
        <f t="shared" si="4"/>
        <v/>
      </c>
      <c r="T31" s="62" t="str">
        <f t="shared" si="5"/>
        <v/>
      </c>
      <c r="U31" s="62" t="str">
        <f t="shared" si="6"/>
        <v/>
      </c>
      <c r="V31" s="62" t="str">
        <f t="shared" si="7"/>
        <v/>
      </c>
      <c r="W31" s="62" t="str">
        <f t="shared" si="11"/>
        <v/>
      </c>
      <c r="X31" s="62" t="str">
        <f t="shared" si="13"/>
        <v/>
      </c>
      <c r="Y31" s="230" t="str">
        <f t="shared" si="12"/>
        <v/>
      </c>
      <c r="Z31" s="62" t="str">
        <f t="shared" si="14"/>
        <v/>
      </c>
      <c r="AA31" s="63"/>
      <c r="AE31" s="237" t="str">
        <f>初期条件設定表!U25</f>
        <v xml:space="preserve"> </v>
      </c>
      <c r="AF31" s="239" t="str">
        <f>初期条件設定表!V25</f>
        <v>T</v>
      </c>
    </row>
    <row r="32" spans="1:32" ht="46.15" customHeight="1" thickBot="1">
      <c r="A32" s="230" t="str">
        <f t="shared" si="8"/>
        <v/>
      </c>
      <c r="B32" s="84" t="s">
        <v>32</v>
      </c>
      <c r="C32" s="232" t="s">
        <v>3</v>
      </c>
      <c r="D32" s="87" t="s">
        <v>32</v>
      </c>
      <c r="E32" s="73" t="str">
        <f t="shared" si="15"/>
        <v/>
      </c>
      <c r="F32" s="74" t="s">
        <v>30</v>
      </c>
      <c r="G32" s="75" t="str">
        <f t="shared" si="16"/>
        <v/>
      </c>
      <c r="H32" s="120" t="s">
        <v>31</v>
      </c>
      <c r="I32" s="122" t="str">
        <f t="shared" si="9"/>
        <v/>
      </c>
      <c r="J32" s="125"/>
      <c r="K32" s="76" t="str">
        <f t="shared" si="10"/>
        <v/>
      </c>
      <c r="L32" s="141" t="s">
        <v>0</v>
      </c>
      <c r="M32" s="144"/>
      <c r="N32" s="150"/>
      <c r="O32" s="60" t="str">
        <f t="shared" si="0"/>
        <v/>
      </c>
      <c r="P32" s="60" t="str">
        <f t="shared" si="1"/>
        <v/>
      </c>
      <c r="Q32" s="61" t="str">
        <f t="shared" si="2"/>
        <v/>
      </c>
      <c r="R32" s="62" t="str">
        <f t="shared" si="3"/>
        <v/>
      </c>
      <c r="S32" s="62" t="str">
        <f t="shared" si="4"/>
        <v/>
      </c>
      <c r="T32" s="62" t="str">
        <f t="shared" si="5"/>
        <v/>
      </c>
      <c r="U32" s="62" t="str">
        <f t="shared" si="6"/>
        <v/>
      </c>
      <c r="V32" s="62" t="str">
        <f t="shared" si="7"/>
        <v/>
      </c>
      <c r="W32" s="62" t="str">
        <f t="shared" si="11"/>
        <v/>
      </c>
      <c r="X32" s="62" t="str">
        <f t="shared" si="13"/>
        <v/>
      </c>
      <c r="Y32" s="230" t="str">
        <f t="shared" si="12"/>
        <v/>
      </c>
      <c r="Z32" s="62" t="str">
        <f t="shared" si="14"/>
        <v/>
      </c>
      <c r="AA32" s="63"/>
      <c r="AE32" s="237" t="str">
        <f>初期条件設定表!U26</f>
        <v xml:space="preserve"> </v>
      </c>
      <c r="AF32" s="239" t="str">
        <f>初期条件設定表!V26</f>
        <v xml:space="preserve"> </v>
      </c>
    </row>
    <row r="33" spans="1:27" ht="46.15" hidden="1" customHeight="1">
      <c r="A33" s="230" t="str">
        <f t="shared" si="8"/>
        <v/>
      </c>
      <c r="B33" s="231" t="s">
        <v>32</v>
      </c>
      <c r="C33" s="232" t="s">
        <v>3</v>
      </c>
      <c r="D33" s="233" t="s">
        <v>32</v>
      </c>
      <c r="E33" s="73" t="str">
        <f t="shared" si="15"/>
        <v/>
      </c>
      <c r="F33" s="74" t="s">
        <v>30</v>
      </c>
      <c r="G33" s="75" t="str">
        <f t="shared" si="16"/>
        <v/>
      </c>
      <c r="H33" s="120" t="s">
        <v>31</v>
      </c>
      <c r="I33" s="122" t="str">
        <f t="shared" si="9"/>
        <v/>
      </c>
      <c r="J33" s="234"/>
      <c r="K33" s="76" t="str">
        <f t="shared" si="10"/>
        <v/>
      </c>
      <c r="L33" s="67" t="s">
        <v>0</v>
      </c>
      <c r="M33" s="241"/>
      <c r="N33" s="242"/>
      <c r="O33" s="60" t="str">
        <f t="shared" si="0"/>
        <v/>
      </c>
      <c r="P33" s="60" t="str">
        <f t="shared" si="1"/>
        <v/>
      </c>
      <c r="Q33" s="61" t="str">
        <f t="shared" si="2"/>
        <v/>
      </c>
      <c r="R33" s="62" t="str">
        <f t="shared" si="3"/>
        <v/>
      </c>
      <c r="S33" s="62" t="str">
        <f t="shared" si="4"/>
        <v/>
      </c>
      <c r="T33" s="62" t="str">
        <f t="shared" si="5"/>
        <v/>
      </c>
      <c r="U33" s="62" t="str">
        <f t="shared" si="6"/>
        <v/>
      </c>
      <c r="V33" s="62" t="str">
        <f t="shared" si="7"/>
        <v/>
      </c>
      <c r="W33" s="62" t="str">
        <f t="shared" si="11"/>
        <v/>
      </c>
      <c r="X33" s="62" t="str">
        <f t="shared" si="13"/>
        <v/>
      </c>
      <c r="Y33" s="230" t="str">
        <f t="shared" si="12"/>
        <v/>
      </c>
      <c r="Z33" s="62" t="str">
        <f t="shared" si="14"/>
        <v/>
      </c>
      <c r="AA33" s="63"/>
    </row>
    <row r="34" spans="1:27" ht="46.15" hidden="1" customHeight="1">
      <c r="A34" s="230" t="str">
        <f t="shared" si="8"/>
        <v/>
      </c>
      <c r="B34" s="231" t="s">
        <v>32</v>
      </c>
      <c r="C34" s="232" t="s">
        <v>3</v>
      </c>
      <c r="D34" s="233" t="s">
        <v>32</v>
      </c>
      <c r="E34" s="73" t="str">
        <f t="shared" si="15"/>
        <v/>
      </c>
      <c r="F34" s="74" t="s">
        <v>30</v>
      </c>
      <c r="G34" s="75" t="str">
        <f t="shared" si="16"/>
        <v/>
      </c>
      <c r="H34" s="120" t="s">
        <v>31</v>
      </c>
      <c r="I34" s="122" t="str">
        <f t="shared" si="9"/>
        <v/>
      </c>
      <c r="J34" s="234"/>
      <c r="K34" s="76" t="str">
        <f t="shared" si="10"/>
        <v/>
      </c>
      <c r="L34" s="67" t="s">
        <v>0</v>
      </c>
      <c r="M34" s="243"/>
      <c r="N34" s="244"/>
      <c r="O34" s="60" t="str">
        <f t="shared" si="0"/>
        <v/>
      </c>
      <c r="P34" s="60" t="str">
        <f t="shared" si="1"/>
        <v/>
      </c>
      <c r="Q34" s="61" t="str">
        <f t="shared" si="2"/>
        <v/>
      </c>
      <c r="R34" s="62" t="str">
        <f t="shared" si="3"/>
        <v/>
      </c>
      <c r="S34" s="62" t="str">
        <f t="shared" si="4"/>
        <v/>
      </c>
      <c r="T34" s="62" t="str">
        <f t="shared" si="5"/>
        <v/>
      </c>
      <c r="U34" s="62" t="str">
        <f t="shared" si="6"/>
        <v/>
      </c>
      <c r="V34" s="62" t="str">
        <f t="shared" si="7"/>
        <v/>
      </c>
      <c r="W34" s="62" t="str">
        <f t="shared" ref="W34:W35" si="17">IF(OR(DBCS($B34)="：",$B34="",DBCS($D34)="：",$D34=""),"",SUM(R34:V34))</f>
        <v/>
      </c>
      <c r="X34" s="62" t="str">
        <f t="shared" si="13"/>
        <v/>
      </c>
      <c r="Y34" s="230" t="str">
        <f t="shared" si="12"/>
        <v/>
      </c>
      <c r="Z34" s="62"/>
      <c r="AA34" s="63"/>
    </row>
    <row r="35" spans="1:27" ht="46.15" hidden="1" customHeight="1" thickBot="1">
      <c r="A35" s="245" t="str">
        <f t="shared" si="8"/>
        <v/>
      </c>
      <c r="B35" s="246" t="s">
        <v>59</v>
      </c>
      <c r="C35" s="247" t="s">
        <v>25</v>
      </c>
      <c r="D35" s="248" t="s">
        <v>59</v>
      </c>
      <c r="E35" s="80" t="str">
        <f t="shared" si="15"/>
        <v/>
      </c>
      <c r="F35" s="81" t="s">
        <v>64</v>
      </c>
      <c r="G35" s="82" t="str">
        <f t="shared" si="16"/>
        <v/>
      </c>
      <c r="H35" s="121" t="s">
        <v>83</v>
      </c>
      <c r="I35" s="123" t="str">
        <f t="shared" si="9"/>
        <v/>
      </c>
      <c r="J35" s="249"/>
      <c r="K35" s="83" t="str">
        <f t="shared" si="10"/>
        <v/>
      </c>
      <c r="L35" s="68" t="s">
        <v>84</v>
      </c>
      <c r="M35" s="243"/>
      <c r="N35" s="244"/>
      <c r="O35" s="60" t="str">
        <f t="shared" si="0"/>
        <v/>
      </c>
      <c r="P35" s="60" t="str">
        <f t="shared" si="1"/>
        <v/>
      </c>
      <c r="Q35" s="61" t="str">
        <f t="shared" si="2"/>
        <v/>
      </c>
      <c r="R35" s="62" t="str">
        <f t="shared" si="3"/>
        <v/>
      </c>
      <c r="S35" s="62" t="str">
        <f t="shared" si="4"/>
        <v/>
      </c>
      <c r="T35" s="62" t="str">
        <f t="shared" si="5"/>
        <v/>
      </c>
      <c r="U35" s="62" t="str">
        <f t="shared" si="6"/>
        <v/>
      </c>
      <c r="V35" s="62" t="str">
        <f t="shared" si="7"/>
        <v/>
      </c>
      <c r="W35" s="62" t="str">
        <f t="shared" si="17"/>
        <v/>
      </c>
      <c r="X35" s="62" t="str">
        <f t="shared" si="13"/>
        <v/>
      </c>
      <c r="Y35" s="245" t="str">
        <f t="shared" si="12"/>
        <v/>
      </c>
      <c r="Z35" s="62" t="str">
        <f>IF(OR(DBCS($B35)="：",$B35="",DBCS($D35)="：",$D35=""),"",MAX(MIN($D35,TIME(23,59,59))-MAX($B35,$AG$1),0))</f>
        <v/>
      </c>
      <c r="AA35" s="63"/>
    </row>
    <row r="36" spans="1:27" ht="41.25" customHeight="1" thickBot="1">
      <c r="A36" s="250" t="s">
        <v>33</v>
      </c>
      <c r="B36" s="443"/>
      <c r="C36" s="444"/>
      <c r="D36" s="445"/>
      <c r="E36" s="421">
        <f>SUM(E9:E35)+SUM(G9:G35)/60</f>
        <v>0</v>
      </c>
      <c r="F36" s="422"/>
      <c r="G36" s="423" t="s">
        <v>1</v>
      </c>
      <c r="H36" s="424"/>
      <c r="I36" s="127"/>
      <c r="J36" s="128"/>
      <c r="K36" s="69">
        <f>SUM(K9:K35)</f>
        <v>0</v>
      </c>
      <c r="L36" s="161" t="s">
        <v>0</v>
      </c>
      <c r="M36" s="166"/>
      <c r="N36" s="251"/>
      <c r="V36" s="63"/>
      <c r="W36" s="63"/>
      <c r="X36" s="63"/>
      <c r="Y36" s="63"/>
      <c r="Z36" s="63"/>
      <c r="AA36" s="63"/>
    </row>
    <row r="37" spans="1:27" ht="19.399999999999999" customHeight="1">
      <c r="A37" s="252"/>
      <c r="B37" s="253"/>
      <c r="C37" s="253"/>
      <c r="D37" s="253"/>
      <c r="E37" s="254"/>
      <c r="F37" s="254"/>
      <c r="G37" s="253"/>
      <c r="H37" s="253"/>
      <c r="I37" s="253"/>
      <c r="J37" s="253"/>
      <c r="K37" s="255"/>
      <c r="L37" s="222"/>
      <c r="M37" s="256"/>
      <c r="N37" s="256"/>
    </row>
    <row r="38" spans="1:27" ht="25.9" customHeight="1">
      <c r="B38" s="257" t="s">
        <v>177</v>
      </c>
    </row>
    <row r="39" spans="1:27" ht="21.65" customHeight="1"/>
    <row r="40" spans="1:27" ht="31.4" customHeight="1">
      <c r="M40" s="258" t="s">
        <v>178</v>
      </c>
      <c r="N40" s="261"/>
    </row>
    <row r="41" spans="1:27" ht="31.4" customHeight="1">
      <c r="M41" s="258" t="s">
        <v>179</v>
      </c>
      <c r="N41" s="261"/>
    </row>
    <row r="42" spans="1:27" ht="31.4" customHeight="1">
      <c r="M42" s="258" t="s">
        <v>180</v>
      </c>
      <c r="N42" s="261"/>
    </row>
  </sheetData>
  <sheetProtection sheet="1" selectLockedCells="1"/>
  <mergeCells count="25">
    <mergeCell ref="AH6:AI6"/>
    <mergeCell ref="D1:N2"/>
    <mergeCell ref="AD1:AD5"/>
    <mergeCell ref="B3:D3"/>
    <mergeCell ref="B4:D4"/>
    <mergeCell ref="B5:D5"/>
    <mergeCell ref="A7:A8"/>
    <mergeCell ref="B7:D8"/>
    <mergeCell ref="E7:H8"/>
    <mergeCell ref="I7:I8"/>
    <mergeCell ref="J7:J8"/>
    <mergeCell ref="T7:T8"/>
    <mergeCell ref="U7:U8"/>
    <mergeCell ref="V7:V8"/>
    <mergeCell ref="W7:W8"/>
    <mergeCell ref="B36:D36"/>
    <mergeCell ref="E36:F36"/>
    <mergeCell ref="G36:H36"/>
    <mergeCell ref="M7:N7"/>
    <mergeCell ref="S7:S8"/>
    <mergeCell ref="O7:O8"/>
    <mergeCell ref="P7:P8"/>
    <mergeCell ref="Q7:Q8"/>
    <mergeCell ref="R7:R8"/>
    <mergeCell ref="K7:L8"/>
  </mergeCells>
  <phoneticPr fontId="3"/>
  <dataValidations count="5">
    <dataValidation type="time" allowBlank="1" showInputMessage="1" showErrorMessage="1" sqref="B9:B35 D9:D35">
      <formula1>0</formula1>
      <formula2>0.999305555555556</formula2>
    </dataValidation>
    <dataValidation type="list" allowBlank="1" showInputMessage="1" showErrorMessage="1" sqref="N9:N32">
      <formula1>$AF$11:$AF$32</formula1>
    </dataValidation>
    <dataValidation type="list" allowBlank="1" showInputMessage="1" showErrorMessage="1" sqref="M33:M35">
      <formula1>$AE$11:$AE$20</formula1>
    </dataValidation>
    <dataValidation type="list" allowBlank="1" showInputMessage="1" showErrorMessage="1" sqref="N33:N35">
      <formula1>$AF$11:$AF$16</formula1>
    </dataValidation>
    <dataValidation type="list" allowBlank="1" showInputMessage="1" showErrorMessage="1" sqref="M9:M32">
      <formula1>$AE$11:$AE$21</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rowBreaks count="1" manualBreakCount="1">
    <brk id="42" max="13"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theme="4" tint="0.39997558519241921"/>
    <pageSetUpPr fitToPage="1"/>
  </sheetPr>
  <dimension ref="A1:AP42"/>
  <sheetViews>
    <sheetView view="pageBreakPreview" zoomScaleNormal="70" zoomScaleSheetLayoutView="100" workbookViewId="0">
      <selection activeCell="M11" sqref="M11"/>
    </sheetView>
  </sheetViews>
  <sheetFormatPr defaultColWidth="11.36328125" defaultRowHeight="13"/>
  <cols>
    <col min="1" max="1" width="19.08984375" style="47" customWidth="1"/>
    <col min="2" max="2" width="9.6328125" style="47" customWidth="1"/>
    <col min="3" max="3" width="3.90625" style="202" bestFit="1" customWidth="1"/>
    <col min="4" max="4" width="9.6328125" style="47" customWidth="1"/>
    <col min="5" max="5" width="4.6328125" style="47" customWidth="1"/>
    <col min="6" max="6" width="5.08984375" style="47" customWidth="1"/>
    <col min="7" max="7" width="4.6328125" style="47" customWidth="1"/>
    <col min="8" max="8" width="3.08984375" style="47" customWidth="1"/>
    <col min="9" max="10" width="6.6328125" style="47" customWidth="1"/>
    <col min="11" max="11" width="11.6328125" style="47" customWidth="1"/>
    <col min="12" max="12" width="2.90625" style="47" customWidth="1"/>
    <col min="13" max="14" width="30.6328125" style="223" customWidth="1"/>
    <col min="15" max="42" width="10.6328125" style="47" hidden="1" customWidth="1"/>
    <col min="43" max="43" width="10.6328125" style="47" customWidth="1"/>
    <col min="44" max="262" width="11.36328125" style="47"/>
    <col min="263" max="263" width="16.90625" style="47" customWidth="1"/>
    <col min="264" max="264" width="11.08984375" style="47" customWidth="1"/>
    <col min="265" max="265" width="3.90625" style="47" bestFit="1" customWidth="1"/>
    <col min="266" max="266" width="11.08984375" style="47" customWidth="1"/>
    <col min="267" max="267" width="6" style="47" customWidth="1"/>
    <col min="268" max="268" width="5.08984375" style="47" customWidth="1"/>
    <col min="269" max="269" width="5.90625" style="47" customWidth="1"/>
    <col min="270" max="270" width="3.08984375" style="47" customWidth="1"/>
    <col min="271" max="271" width="12.90625" style="47" customWidth="1"/>
    <col min="272" max="272" width="2.90625" style="47" customWidth="1"/>
    <col min="273" max="273" width="77.453125" style="47" customWidth="1"/>
    <col min="274" max="518" width="11.36328125" style="47"/>
    <col min="519" max="519" width="16.90625" style="47" customWidth="1"/>
    <col min="520" max="520" width="11.08984375" style="47" customWidth="1"/>
    <col min="521" max="521" width="3.90625" style="47" bestFit="1" customWidth="1"/>
    <col min="522" max="522" width="11.08984375" style="47" customWidth="1"/>
    <col min="523" max="523" width="6" style="47" customWidth="1"/>
    <col min="524" max="524" width="5.08984375" style="47" customWidth="1"/>
    <col min="525" max="525" width="5.90625" style="47" customWidth="1"/>
    <col min="526" max="526" width="3.08984375" style="47" customWidth="1"/>
    <col min="527" max="527" width="12.90625" style="47" customWidth="1"/>
    <col min="528" max="528" width="2.90625" style="47" customWidth="1"/>
    <col min="529" max="529" width="77.453125" style="47" customWidth="1"/>
    <col min="530" max="774" width="11.36328125" style="47"/>
    <col min="775" max="775" width="16.90625" style="47" customWidth="1"/>
    <col min="776" max="776" width="11.08984375" style="47" customWidth="1"/>
    <col min="777" max="777" width="3.90625" style="47" bestFit="1" customWidth="1"/>
    <col min="778" max="778" width="11.08984375" style="47" customWidth="1"/>
    <col min="779" max="779" width="6" style="47" customWidth="1"/>
    <col min="780" max="780" width="5.08984375" style="47" customWidth="1"/>
    <col min="781" max="781" width="5.90625" style="47" customWidth="1"/>
    <col min="782" max="782" width="3.08984375" style="47" customWidth="1"/>
    <col min="783" max="783" width="12.90625" style="47" customWidth="1"/>
    <col min="784" max="784" width="2.90625" style="47" customWidth="1"/>
    <col min="785" max="785" width="77.453125" style="47" customWidth="1"/>
    <col min="786" max="1030" width="11.36328125" style="47"/>
    <col min="1031" max="1031" width="16.90625" style="47" customWidth="1"/>
    <col min="1032" max="1032" width="11.08984375" style="47" customWidth="1"/>
    <col min="1033" max="1033" width="3.90625" style="47" bestFit="1" customWidth="1"/>
    <col min="1034" max="1034" width="11.08984375" style="47" customWidth="1"/>
    <col min="1035" max="1035" width="6" style="47" customWidth="1"/>
    <col min="1036" max="1036" width="5.08984375" style="47" customWidth="1"/>
    <col min="1037" max="1037" width="5.90625" style="47" customWidth="1"/>
    <col min="1038" max="1038" width="3.08984375" style="47" customWidth="1"/>
    <col min="1039" max="1039" width="12.90625" style="47" customWidth="1"/>
    <col min="1040" max="1040" width="2.90625" style="47" customWidth="1"/>
    <col min="1041" max="1041" width="77.453125" style="47" customWidth="1"/>
    <col min="1042" max="1286" width="11.36328125" style="47"/>
    <col min="1287" max="1287" width="16.90625" style="47" customWidth="1"/>
    <col min="1288" max="1288" width="11.08984375" style="47" customWidth="1"/>
    <col min="1289" max="1289" width="3.90625" style="47" bestFit="1" customWidth="1"/>
    <col min="1290" max="1290" width="11.08984375" style="47" customWidth="1"/>
    <col min="1291" max="1291" width="6" style="47" customWidth="1"/>
    <col min="1292" max="1292" width="5.08984375" style="47" customWidth="1"/>
    <col min="1293" max="1293" width="5.90625" style="47" customWidth="1"/>
    <col min="1294" max="1294" width="3.08984375" style="47" customWidth="1"/>
    <col min="1295" max="1295" width="12.90625" style="47" customWidth="1"/>
    <col min="1296" max="1296" width="2.90625" style="47" customWidth="1"/>
    <col min="1297" max="1297" width="77.453125" style="47" customWidth="1"/>
    <col min="1298" max="1542" width="11.36328125" style="47"/>
    <col min="1543" max="1543" width="16.90625" style="47" customWidth="1"/>
    <col min="1544" max="1544" width="11.08984375" style="47" customWidth="1"/>
    <col min="1545" max="1545" width="3.90625" style="47" bestFit="1" customWidth="1"/>
    <col min="1546" max="1546" width="11.08984375" style="47" customWidth="1"/>
    <col min="1547" max="1547" width="6" style="47" customWidth="1"/>
    <col min="1548" max="1548" width="5.08984375" style="47" customWidth="1"/>
    <col min="1549" max="1549" width="5.90625" style="47" customWidth="1"/>
    <col min="1550" max="1550" width="3.08984375" style="47" customWidth="1"/>
    <col min="1551" max="1551" width="12.90625" style="47" customWidth="1"/>
    <col min="1552" max="1552" width="2.90625" style="47" customWidth="1"/>
    <col min="1553" max="1553" width="77.453125" style="47" customWidth="1"/>
    <col min="1554" max="1798" width="11.36328125" style="47"/>
    <col min="1799" max="1799" width="16.90625" style="47" customWidth="1"/>
    <col min="1800" max="1800" width="11.08984375" style="47" customWidth="1"/>
    <col min="1801" max="1801" width="3.90625" style="47" bestFit="1" customWidth="1"/>
    <col min="1802" max="1802" width="11.08984375" style="47" customWidth="1"/>
    <col min="1803" max="1803" width="6" style="47" customWidth="1"/>
    <col min="1804" max="1804" width="5.08984375" style="47" customWidth="1"/>
    <col min="1805" max="1805" width="5.90625" style="47" customWidth="1"/>
    <col min="1806" max="1806" width="3.08984375" style="47" customWidth="1"/>
    <col min="1807" max="1807" width="12.90625" style="47" customWidth="1"/>
    <col min="1808" max="1808" width="2.90625" style="47" customWidth="1"/>
    <col min="1809" max="1809" width="77.453125" style="47" customWidth="1"/>
    <col min="1810" max="2054" width="11.36328125" style="47"/>
    <col min="2055" max="2055" width="16.90625" style="47" customWidth="1"/>
    <col min="2056" max="2056" width="11.08984375" style="47" customWidth="1"/>
    <col min="2057" max="2057" width="3.90625" style="47" bestFit="1" customWidth="1"/>
    <col min="2058" max="2058" width="11.08984375" style="47" customWidth="1"/>
    <col min="2059" max="2059" width="6" style="47" customWidth="1"/>
    <col min="2060" max="2060" width="5.08984375" style="47" customWidth="1"/>
    <col min="2061" max="2061" width="5.90625" style="47" customWidth="1"/>
    <col min="2062" max="2062" width="3.08984375" style="47" customWidth="1"/>
    <col min="2063" max="2063" width="12.90625" style="47" customWidth="1"/>
    <col min="2064" max="2064" width="2.90625" style="47" customWidth="1"/>
    <col min="2065" max="2065" width="77.453125" style="47" customWidth="1"/>
    <col min="2066" max="2310" width="11.36328125" style="47"/>
    <col min="2311" max="2311" width="16.90625" style="47" customWidth="1"/>
    <col min="2312" max="2312" width="11.08984375" style="47" customWidth="1"/>
    <col min="2313" max="2313" width="3.90625" style="47" bestFit="1" customWidth="1"/>
    <col min="2314" max="2314" width="11.08984375" style="47" customWidth="1"/>
    <col min="2315" max="2315" width="6" style="47" customWidth="1"/>
    <col min="2316" max="2316" width="5.08984375" style="47" customWidth="1"/>
    <col min="2317" max="2317" width="5.90625" style="47" customWidth="1"/>
    <col min="2318" max="2318" width="3.08984375" style="47" customWidth="1"/>
    <col min="2319" max="2319" width="12.90625" style="47" customWidth="1"/>
    <col min="2320" max="2320" width="2.90625" style="47" customWidth="1"/>
    <col min="2321" max="2321" width="77.453125" style="47" customWidth="1"/>
    <col min="2322" max="2566" width="11.36328125" style="47"/>
    <col min="2567" max="2567" width="16.90625" style="47" customWidth="1"/>
    <col min="2568" max="2568" width="11.08984375" style="47" customWidth="1"/>
    <col min="2569" max="2569" width="3.90625" style="47" bestFit="1" customWidth="1"/>
    <col min="2570" max="2570" width="11.08984375" style="47" customWidth="1"/>
    <col min="2571" max="2571" width="6" style="47" customWidth="1"/>
    <col min="2572" max="2572" width="5.08984375" style="47" customWidth="1"/>
    <col min="2573" max="2573" width="5.90625" style="47" customWidth="1"/>
    <col min="2574" max="2574" width="3.08984375" style="47" customWidth="1"/>
    <col min="2575" max="2575" width="12.90625" style="47" customWidth="1"/>
    <col min="2576" max="2576" width="2.90625" style="47" customWidth="1"/>
    <col min="2577" max="2577" width="77.453125" style="47" customWidth="1"/>
    <col min="2578" max="2822" width="11.36328125" style="47"/>
    <col min="2823" max="2823" width="16.90625" style="47" customWidth="1"/>
    <col min="2824" max="2824" width="11.08984375" style="47" customWidth="1"/>
    <col min="2825" max="2825" width="3.90625" style="47" bestFit="1" customWidth="1"/>
    <col min="2826" max="2826" width="11.08984375" style="47" customWidth="1"/>
    <col min="2827" max="2827" width="6" style="47" customWidth="1"/>
    <col min="2828" max="2828" width="5.08984375" style="47" customWidth="1"/>
    <col min="2829" max="2829" width="5.90625" style="47" customWidth="1"/>
    <col min="2830" max="2830" width="3.08984375" style="47" customWidth="1"/>
    <col min="2831" max="2831" width="12.90625" style="47" customWidth="1"/>
    <col min="2832" max="2832" width="2.90625" style="47" customWidth="1"/>
    <col min="2833" max="2833" width="77.453125" style="47" customWidth="1"/>
    <col min="2834" max="3078" width="11.36328125" style="47"/>
    <col min="3079" max="3079" width="16.90625" style="47" customWidth="1"/>
    <col min="3080" max="3080" width="11.08984375" style="47" customWidth="1"/>
    <col min="3081" max="3081" width="3.90625" style="47" bestFit="1" customWidth="1"/>
    <col min="3082" max="3082" width="11.08984375" style="47" customWidth="1"/>
    <col min="3083" max="3083" width="6" style="47" customWidth="1"/>
    <col min="3084" max="3084" width="5.08984375" style="47" customWidth="1"/>
    <col min="3085" max="3085" width="5.90625" style="47" customWidth="1"/>
    <col min="3086" max="3086" width="3.08984375" style="47" customWidth="1"/>
    <col min="3087" max="3087" width="12.90625" style="47" customWidth="1"/>
    <col min="3088" max="3088" width="2.90625" style="47" customWidth="1"/>
    <col min="3089" max="3089" width="77.453125" style="47" customWidth="1"/>
    <col min="3090" max="3334" width="11.36328125" style="47"/>
    <col min="3335" max="3335" width="16.90625" style="47" customWidth="1"/>
    <col min="3336" max="3336" width="11.08984375" style="47" customWidth="1"/>
    <col min="3337" max="3337" width="3.90625" style="47" bestFit="1" customWidth="1"/>
    <col min="3338" max="3338" width="11.08984375" style="47" customWidth="1"/>
    <col min="3339" max="3339" width="6" style="47" customWidth="1"/>
    <col min="3340" max="3340" width="5.08984375" style="47" customWidth="1"/>
    <col min="3341" max="3341" width="5.90625" style="47" customWidth="1"/>
    <col min="3342" max="3342" width="3.08984375" style="47" customWidth="1"/>
    <col min="3343" max="3343" width="12.90625" style="47" customWidth="1"/>
    <col min="3344" max="3344" width="2.90625" style="47" customWidth="1"/>
    <col min="3345" max="3345" width="77.453125" style="47" customWidth="1"/>
    <col min="3346" max="3590" width="11.36328125" style="47"/>
    <col min="3591" max="3591" width="16.90625" style="47" customWidth="1"/>
    <col min="3592" max="3592" width="11.08984375" style="47" customWidth="1"/>
    <col min="3593" max="3593" width="3.90625" style="47" bestFit="1" customWidth="1"/>
    <col min="3594" max="3594" width="11.08984375" style="47" customWidth="1"/>
    <col min="3595" max="3595" width="6" style="47" customWidth="1"/>
    <col min="3596" max="3596" width="5.08984375" style="47" customWidth="1"/>
    <col min="3597" max="3597" width="5.90625" style="47" customWidth="1"/>
    <col min="3598" max="3598" width="3.08984375" style="47" customWidth="1"/>
    <col min="3599" max="3599" width="12.90625" style="47" customWidth="1"/>
    <col min="3600" max="3600" width="2.90625" style="47" customWidth="1"/>
    <col min="3601" max="3601" width="77.453125" style="47" customWidth="1"/>
    <col min="3602" max="3846" width="11.36328125" style="47"/>
    <col min="3847" max="3847" width="16.90625" style="47" customWidth="1"/>
    <col min="3848" max="3848" width="11.08984375" style="47" customWidth="1"/>
    <col min="3849" max="3849" width="3.90625" style="47" bestFit="1" customWidth="1"/>
    <col min="3850" max="3850" width="11.08984375" style="47" customWidth="1"/>
    <col min="3851" max="3851" width="6" style="47" customWidth="1"/>
    <col min="3852" max="3852" width="5.08984375" style="47" customWidth="1"/>
    <col min="3853" max="3853" width="5.90625" style="47" customWidth="1"/>
    <col min="3854" max="3854" width="3.08984375" style="47" customWidth="1"/>
    <col min="3855" max="3855" width="12.90625" style="47" customWidth="1"/>
    <col min="3856" max="3856" width="2.90625" style="47" customWidth="1"/>
    <col min="3857" max="3857" width="77.453125" style="47" customWidth="1"/>
    <col min="3858" max="4102" width="11.36328125" style="47"/>
    <col min="4103" max="4103" width="16.90625" style="47" customWidth="1"/>
    <col min="4104" max="4104" width="11.08984375" style="47" customWidth="1"/>
    <col min="4105" max="4105" width="3.90625" style="47" bestFit="1" customWidth="1"/>
    <col min="4106" max="4106" width="11.08984375" style="47" customWidth="1"/>
    <col min="4107" max="4107" width="6" style="47" customWidth="1"/>
    <col min="4108" max="4108" width="5.08984375" style="47" customWidth="1"/>
    <col min="4109" max="4109" width="5.90625" style="47" customWidth="1"/>
    <col min="4110" max="4110" width="3.08984375" style="47" customWidth="1"/>
    <col min="4111" max="4111" width="12.90625" style="47" customWidth="1"/>
    <col min="4112" max="4112" width="2.90625" style="47" customWidth="1"/>
    <col min="4113" max="4113" width="77.453125" style="47" customWidth="1"/>
    <col min="4114" max="4358" width="11.36328125" style="47"/>
    <col min="4359" max="4359" width="16.90625" style="47" customWidth="1"/>
    <col min="4360" max="4360" width="11.08984375" style="47" customWidth="1"/>
    <col min="4361" max="4361" width="3.90625" style="47" bestFit="1" customWidth="1"/>
    <col min="4362" max="4362" width="11.08984375" style="47" customWidth="1"/>
    <col min="4363" max="4363" width="6" style="47" customWidth="1"/>
    <col min="4364" max="4364" width="5.08984375" style="47" customWidth="1"/>
    <col min="4365" max="4365" width="5.90625" style="47" customWidth="1"/>
    <col min="4366" max="4366" width="3.08984375" style="47" customWidth="1"/>
    <col min="4367" max="4367" width="12.90625" style="47" customWidth="1"/>
    <col min="4368" max="4368" width="2.90625" style="47" customWidth="1"/>
    <col min="4369" max="4369" width="77.453125" style="47" customWidth="1"/>
    <col min="4370" max="4614" width="11.36328125" style="47"/>
    <col min="4615" max="4615" width="16.90625" style="47" customWidth="1"/>
    <col min="4616" max="4616" width="11.08984375" style="47" customWidth="1"/>
    <col min="4617" max="4617" width="3.90625" style="47" bestFit="1" customWidth="1"/>
    <col min="4618" max="4618" width="11.08984375" style="47" customWidth="1"/>
    <col min="4619" max="4619" width="6" style="47" customWidth="1"/>
    <col min="4620" max="4620" width="5.08984375" style="47" customWidth="1"/>
    <col min="4621" max="4621" width="5.90625" style="47" customWidth="1"/>
    <col min="4622" max="4622" width="3.08984375" style="47" customWidth="1"/>
    <col min="4623" max="4623" width="12.90625" style="47" customWidth="1"/>
    <col min="4624" max="4624" width="2.90625" style="47" customWidth="1"/>
    <col min="4625" max="4625" width="77.453125" style="47" customWidth="1"/>
    <col min="4626" max="4870" width="11.36328125" style="47"/>
    <col min="4871" max="4871" width="16.90625" style="47" customWidth="1"/>
    <col min="4872" max="4872" width="11.08984375" style="47" customWidth="1"/>
    <col min="4873" max="4873" width="3.90625" style="47" bestFit="1" customWidth="1"/>
    <col min="4874" max="4874" width="11.08984375" style="47" customWidth="1"/>
    <col min="4875" max="4875" width="6" style="47" customWidth="1"/>
    <col min="4876" max="4876" width="5.08984375" style="47" customWidth="1"/>
    <col min="4877" max="4877" width="5.90625" style="47" customWidth="1"/>
    <col min="4878" max="4878" width="3.08984375" style="47" customWidth="1"/>
    <col min="4879" max="4879" width="12.90625" style="47" customWidth="1"/>
    <col min="4880" max="4880" width="2.90625" style="47" customWidth="1"/>
    <col min="4881" max="4881" width="77.453125" style="47" customWidth="1"/>
    <col min="4882" max="5126" width="11.36328125" style="47"/>
    <col min="5127" max="5127" width="16.90625" style="47" customWidth="1"/>
    <col min="5128" max="5128" width="11.08984375" style="47" customWidth="1"/>
    <col min="5129" max="5129" width="3.90625" style="47" bestFit="1" customWidth="1"/>
    <col min="5130" max="5130" width="11.08984375" style="47" customWidth="1"/>
    <col min="5131" max="5131" width="6" style="47" customWidth="1"/>
    <col min="5132" max="5132" width="5.08984375" style="47" customWidth="1"/>
    <col min="5133" max="5133" width="5.90625" style="47" customWidth="1"/>
    <col min="5134" max="5134" width="3.08984375" style="47" customWidth="1"/>
    <col min="5135" max="5135" width="12.90625" style="47" customWidth="1"/>
    <col min="5136" max="5136" width="2.90625" style="47" customWidth="1"/>
    <col min="5137" max="5137" width="77.453125" style="47" customWidth="1"/>
    <col min="5138" max="5382" width="11.36328125" style="47"/>
    <col min="5383" max="5383" width="16.90625" style="47" customWidth="1"/>
    <col min="5384" max="5384" width="11.08984375" style="47" customWidth="1"/>
    <col min="5385" max="5385" width="3.90625" style="47" bestFit="1" customWidth="1"/>
    <col min="5386" max="5386" width="11.08984375" style="47" customWidth="1"/>
    <col min="5387" max="5387" width="6" style="47" customWidth="1"/>
    <col min="5388" max="5388" width="5.08984375" style="47" customWidth="1"/>
    <col min="5389" max="5389" width="5.90625" style="47" customWidth="1"/>
    <col min="5390" max="5390" width="3.08984375" style="47" customWidth="1"/>
    <col min="5391" max="5391" width="12.90625" style="47" customWidth="1"/>
    <col min="5392" max="5392" width="2.90625" style="47" customWidth="1"/>
    <col min="5393" max="5393" width="77.453125" style="47" customWidth="1"/>
    <col min="5394" max="5638" width="11.36328125" style="47"/>
    <col min="5639" max="5639" width="16.90625" style="47" customWidth="1"/>
    <col min="5640" max="5640" width="11.08984375" style="47" customWidth="1"/>
    <col min="5641" max="5641" width="3.90625" style="47" bestFit="1" customWidth="1"/>
    <col min="5642" max="5642" width="11.08984375" style="47" customWidth="1"/>
    <col min="5643" max="5643" width="6" style="47" customWidth="1"/>
    <col min="5644" max="5644" width="5.08984375" style="47" customWidth="1"/>
    <col min="5645" max="5645" width="5.90625" style="47" customWidth="1"/>
    <col min="5646" max="5646" width="3.08984375" style="47" customWidth="1"/>
    <col min="5647" max="5647" width="12.90625" style="47" customWidth="1"/>
    <col min="5648" max="5648" width="2.90625" style="47" customWidth="1"/>
    <col min="5649" max="5649" width="77.453125" style="47" customWidth="1"/>
    <col min="5650" max="5894" width="11.36328125" style="47"/>
    <col min="5895" max="5895" width="16.90625" style="47" customWidth="1"/>
    <col min="5896" max="5896" width="11.08984375" style="47" customWidth="1"/>
    <col min="5897" max="5897" width="3.90625" style="47" bestFit="1" customWidth="1"/>
    <col min="5898" max="5898" width="11.08984375" style="47" customWidth="1"/>
    <col min="5899" max="5899" width="6" style="47" customWidth="1"/>
    <col min="5900" max="5900" width="5.08984375" style="47" customWidth="1"/>
    <col min="5901" max="5901" width="5.90625" style="47" customWidth="1"/>
    <col min="5902" max="5902" width="3.08984375" style="47" customWidth="1"/>
    <col min="5903" max="5903" width="12.90625" style="47" customWidth="1"/>
    <col min="5904" max="5904" width="2.90625" style="47" customWidth="1"/>
    <col min="5905" max="5905" width="77.453125" style="47" customWidth="1"/>
    <col min="5906" max="6150" width="11.36328125" style="47"/>
    <col min="6151" max="6151" width="16.90625" style="47" customWidth="1"/>
    <col min="6152" max="6152" width="11.08984375" style="47" customWidth="1"/>
    <col min="6153" max="6153" width="3.90625" style="47" bestFit="1" customWidth="1"/>
    <col min="6154" max="6154" width="11.08984375" style="47" customWidth="1"/>
    <col min="6155" max="6155" width="6" style="47" customWidth="1"/>
    <col min="6156" max="6156" width="5.08984375" style="47" customWidth="1"/>
    <col min="6157" max="6157" width="5.90625" style="47" customWidth="1"/>
    <col min="6158" max="6158" width="3.08984375" style="47" customWidth="1"/>
    <col min="6159" max="6159" width="12.90625" style="47" customWidth="1"/>
    <col min="6160" max="6160" width="2.90625" style="47" customWidth="1"/>
    <col min="6161" max="6161" width="77.453125" style="47" customWidth="1"/>
    <col min="6162" max="6406" width="11.36328125" style="47"/>
    <col min="6407" max="6407" width="16.90625" style="47" customWidth="1"/>
    <col min="6408" max="6408" width="11.08984375" style="47" customWidth="1"/>
    <col min="6409" max="6409" width="3.90625" style="47" bestFit="1" customWidth="1"/>
    <col min="6410" max="6410" width="11.08984375" style="47" customWidth="1"/>
    <col min="6411" max="6411" width="6" style="47" customWidth="1"/>
    <col min="6412" max="6412" width="5.08984375" style="47" customWidth="1"/>
    <col min="6413" max="6413" width="5.90625" style="47" customWidth="1"/>
    <col min="6414" max="6414" width="3.08984375" style="47" customWidth="1"/>
    <col min="6415" max="6415" width="12.90625" style="47" customWidth="1"/>
    <col min="6416" max="6416" width="2.90625" style="47" customWidth="1"/>
    <col min="6417" max="6417" width="77.453125" style="47" customWidth="1"/>
    <col min="6418" max="6662" width="11.36328125" style="47"/>
    <col min="6663" max="6663" width="16.90625" style="47" customWidth="1"/>
    <col min="6664" max="6664" width="11.08984375" style="47" customWidth="1"/>
    <col min="6665" max="6665" width="3.90625" style="47" bestFit="1" customWidth="1"/>
    <col min="6666" max="6666" width="11.08984375" style="47" customWidth="1"/>
    <col min="6667" max="6667" width="6" style="47" customWidth="1"/>
    <col min="6668" max="6668" width="5.08984375" style="47" customWidth="1"/>
    <col min="6669" max="6669" width="5.90625" style="47" customWidth="1"/>
    <col min="6670" max="6670" width="3.08984375" style="47" customWidth="1"/>
    <col min="6671" max="6671" width="12.90625" style="47" customWidth="1"/>
    <col min="6672" max="6672" width="2.90625" style="47" customWidth="1"/>
    <col min="6673" max="6673" width="77.453125" style="47" customWidth="1"/>
    <col min="6674" max="6918" width="11.36328125" style="47"/>
    <col min="6919" max="6919" width="16.90625" style="47" customWidth="1"/>
    <col min="6920" max="6920" width="11.08984375" style="47" customWidth="1"/>
    <col min="6921" max="6921" width="3.90625" style="47" bestFit="1" customWidth="1"/>
    <col min="6922" max="6922" width="11.08984375" style="47" customWidth="1"/>
    <col min="6923" max="6923" width="6" style="47" customWidth="1"/>
    <col min="6924" max="6924" width="5.08984375" style="47" customWidth="1"/>
    <col min="6925" max="6925" width="5.90625" style="47" customWidth="1"/>
    <col min="6926" max="6926" width="3.08984375" style="47" customWidth="1"/>
    <col min="6927" max="6927" width="12.90625" style="47" customWidth="1"/>
    <col min="6928" max="6928" width="2.90625" style="47" customWidth="1"/>
    <col min="6929" max="6929" width="77.453125" style="47" customWidth="1"/>
    <col min="6930" max="7174" width="11.36328125" style="47"/>
    <col min="7175" max="7175" width="16.90625" style="47" customWidth="1"/>
    <col min="7176" max="7176" width="11.08984375" style="47" customWidth="1"/>
    <col min="7177" max="7177" width="3.90625" style="47" bestFit="1" customWidth="1"/>
    <col min="7178" max="7178" width="11.08984375" style="47" customWidth="1"/>
    <col min="7179" max="7179" width="6" style="47" customWidth="1"/>
    <col min="7180" max="7180" width="5.08984375" style="47" customWidth="1"/>
    <col min="7181" max="7181" width="5.90625" style="47" customWidth="1"/>
    <col min="7182" max="7182" width="3.08984375" style="47" customWidth="1"/>
    <col min="7183" max="7183" width="12.90625" style="47" customWidth="1"/>
    <col min="7184" max="7184" width="2.90625" style="47" customWidth="1"/>
    <col min="7185" max="7185" width="77.453125" style="47" customWidth="1"/>
    <col min="7186" max="7430" width="11.36328125" style="47"/>
    <col min="7431" max="7431" width="16.90625" style="47" customWidth="1"/>
    <col min="7432" max="7432" width="11.08984375" style="47" customWidth="1"/>
    <col min="7433" max="7433" width="3.90625" style="47" bestFit="1" customWidth="1"/>
    <col min="7434" max="7434" width="11.08984375" style="47" customWidth="1"/>
    <col min="7435" max="7435" width="6" style="47" customWidth="1"/>
    <col min="7436" max="7436" width="5.08984375" style="47" customWidth="1"/>
    <col min="7437" max="7437" width="5.90625" style="47" customWidth="1"/>
    <col min="7438" max="7438" width="3.08984375" style="47" customWidth="1"/>
    <col min="7439" max="7439" width="12.90625" style="47" customWidth="1"/>
    <col min="7440" max="7440" width="2.90625" style="47" customWidth="1"/>
    <col min="7441" max="7441" width="77.453125" style="47" customWidth="1"/>
    <col min="7442" max="7686" width="11.36328125" style="47"/>
    <col min="7687" max="7687" width="16.90625" style="47" customWidth="1"/>
    <col min="7688" max="7688" width="11.08984375" style="47" customWidth="1"/>
    <col min="7689" max="7689" width="3.90625" style="47" bestFit="1" customWidth="1"/>
    <col min="7690" max="7690" width="11.08984375" style="47" customWidth="1"/>
    <col min="7691" max="7691" width="6" style="47" customWidth="1"/>
    <col min="7692" max="7692" width="5.08984375" style="47" customWidth="1"/>
    <col min="7693" max="7693" width="5.90625" style="47" customWidth="1"/>
    <col min="7694" max="7694" width="3.08984375" style="47" customWidth="1"/>
    <col min="7695" max="7695" width="12.90625" style="47" customWidth="1"/>
    <col min="7696" max="7696" width="2.90625" style="47" customWidth="1"/>
    <col min="7697" max="7697" width="77.453125" style="47" customWidth="1"/>
    <col min="7698" max="7942" width="11.36328125" style="47"/>
    <col min="7943" max="7943" width="16.90625" style="47" customWidth="1"/>
    <col min="7944" max="7944" width="11.08984375" style="47" customWidth="1"/>
    <col min="7945" max="7945" width="3.90625" style="47" bestFit="1" customWidth="1"/>
    <col min="7946" max="7946" width="11.08984375" style="47" customWidth="1"/>
    <col min="7947" max="7947" width="6" style="47" customWidth="1"/>
    <col min="7948" max="7948" width="5.08984375" style="47" customWidth="1"/>
    <col min="7949" max="7949" width="5.90625" style="47" customWidth="1"/>
    <col min="7950" max="7950" width="3.08984375" style="47" customWidth="1"/>
    <col min="7951" max="7951" width="12.90625" style="47" customWidth="1"/>
    <col min="7952" max="7952" width="2.90625" style="47" customWidth="1"/>
    <col min="7953" max="7953" width="77.453125" style="47" customWidth="1"/>
    <col min="7954" max="8198" width="11.36328125" style="47"/>
    <col min="8199" max="8199" width="16.90625" style="47" customWidth="1"/>
    <col min="8200" max="8200" width="11.08984375" style="47" customWidth="1"/>
    <col min="8201" max="8201" width="3.90625" style="47" bestFit="1" customWidth="1"/>
    <col min="8202" max="8202" width="11.08984375" style="47" customWidth="1"/>
    <col min="8203" max="8203" width="6" style="47" customWidth="1"/>
    <col min="8204" max="8204" width="5.08984375" style="47" customWidth="1"/>
    <col min="8205" max="8205" width="5.90625" style="47" customWidth="1"/>
    <col min="8206" max="8206" width="3.08984375" style="47" customWidth="1"/>
    <col min="8207" max="8207" width="12.90625" style="47" customWidth="1"/>
    <col min="8208" max="8208" width="2.90625" style="47" customWidth="1"/>
    <col min="8209" max="8209" width="77.453125" style="47" customWidth="1"/>
    <col min="8210" max="8454" width="11.36328125" style="47"/>
    <col min="8455" max="8455" width="16.90625" style="47" customWidth="1"/>
    <col min="8456" max="8456" width="11.08984375" style="47" customWidth="1"/>
    <col min="8457" max="8457" width="3.90625" style="47" bestFit="1" customWidth="1"/>
    <col min="8458" max="8458" width="11.08984375" style="47" customWidth="1"/>
    <col min="8459" max="8459" width="6" style="47" customWidth="1"/>
    <col min="8460" max="8460" width="5.08984375" style="47" customWidth="1"/>
    <col min="8461" max="8461" width="5.90625" style="47" customWidth="1"/>
    <col min="8462" max="8462" width="3.08984375" style="47" customWidth="1"/>
    <col min="8463" max="8463" width="12.90625" style="47" customWidth="1"/>
    <col min="8464" max="8464" width="2.90625" style="47" customWidth="1"/>
    <col min="8465" max="8465" width="77.453125" style="47" customWidth="1"/>
    <col min="8466" max="8710" width="11.36328125" style="47"/>
    <col min="8711" max="8711" width="16.90625" style="47" customWidth="1"/>
    <col min="8712" max="8712" width="11.08984375" style="47" customWidth="1"/>
    <col min="8713" max="8713" width="3.90625" style="47" bestFit="1" customWidth="1"/>
    <col min="8714" max="8714" width="11.08984375" style="47" customWidth="1"/>
    <col min="8715" max="8715" width="6" style="47" customWidth="1"/>
    <col min="8716" max="8716" width="5.08984375" style="47" customWidth="1"/>
    <col min="8717" max="8717" width="5.90625" style="47" customWidth="1"/>
    <col min="8718" max="8718" width="3.08984375" style="47" customWidth="1"/>
    <col min="8719" max="8719" width="12.90625" style="47" customWidth="1"/>
    <col min="8720" max="8720" width="2.90625" style="47" customWidth="1"/>
    <col min="8721" max="8721" width="77.453125" style="47" customWidth="1"/>
    <col min="8722" max="8966" width="11.36328125" style="47"/>
    <col min="8967" max="8967" width="16.90625" style="47" customWidth="1"/>
    <col min="8968" max="8968" width="11.08984375" style="47" customWidth="1"/>
    <col min="8969" max="8969" width="3.90625" style="47" bestFit="1" customWidth="1"/>
    <col min="8970" max="8970" width="11.08984375" style="47" customWidth="1"/>
    <col min="8971" max="8971" width="6" style="47" customWidth="1"/>
    <col min="8972" max="8972" width="5.08984375" style="47" customWidth="1"/>
    <col min="8973" max="8973" width="5.90625" style="47" customWidth="1"/>
    <col min="8974" max="8974" width="3.08984375" style="47" customWidth="1"/>
    <col min="8975" max="8975" width="12.90625" style="47" customWidth="1"/>
    <col min="8976" max="8976" width="2.90625" style="47" customWidth="1"/>
    <col min="8977" max="8977" width="77.453125" style="47" customWidth="1"/>
    <col min="8978" max="9222" width="11.36328125" style="47"/>
    <col min="9223" max="9223" width="16.90625" style="47" customWidth="1"/>
    <col min="9224" max="9224" width="11.08984375" style="47" customWidth="1"/>
    <col min="9225" max="9225" width="3.90625" style="47" bestFit="1" customWidth="1"/>
    <col min="9226" max="9226" width="11.08984375" style="47" customWidth="1"/>
    <col min="9227" max="9227" width="6" style="47" customWidth="1"/>
    <col min="9228" max="9228" width="5.08984375" style="47" customWidth="1"/>
    <col min="9229" max="9229" width="5.90625" style="47" customWidth="1"/>
    <col min="9230" max="9230" width="3.08984375" style="47" customWidth="1"/>
    <col min="9231" max="9231" width="12.90625" style="47" customWidth="1"/>
    <col min="9232" max="9232" width="2.90625" style="47" customWidth="1"/>
    <col min="9233" max="9233" width="77.453125" style="47" customWidth="1"/>
    <col min="9234" max="9478" width="11.36328125" style="47"/>
    <col min="9479" max="9479" width="16.90625" style="47" customWidth="1"/>
    <col min="9480" max="9480" width="11.08984375" style="47" customWidth="1"/>
    <col min="9481" max="9481" width="3.90625" style="47" bestFit="1" customWidth="1"/>
    <col min="9482" max="9482" width="11.08984375" style="47" customWidth="1"/>
    <col min="9483" max="9483" width="6" style="47" customWidth="1"/>
    <col min="9484" max="9484" width="5.08984375" style="47" customWidth="1"/>
    <col min="9485" max="9485" width="5.90625" style="47" customWidth="1"/>
    <col min="9486" max="9486" width="3.08984375" style="47" customWidth="1"/>
    <col min="9487" max="9487" width="12.90625" style="47" customWidth="1"/>
    <col min="9488" max="9488" width="2.90625" style="47" customWidth="1"/>
    <col min="9489" max="9489" width="77.453125" style="47" customWidth="1"/>
    <col min="9490" max="9734" width="11.36328125" style="47"/>
    <col min="9735" max="9735" width="16.90625" style="47" customWidth="1"/>
    <col min="9736" max="9736" width="11.08984375" style="47" customWidth="1"/>
    <col min="9737" max="9737" width="3.90625" style="47" bestFit="1" customWidth="1"/>
    <col min="9738" max="9738" width="11.08984375" style="47" customWidth="1"/>
    <col min="9739" max="9739" width="6" style="47" customWidth="1"/>
    <col min="9740" max="9740" width="5.08984375" style="47" customWidth="1"/>
    <col min="9741" max="9741" width="5.90625" style="47" customWidth="1"/>
    <col min="9742" max="9742" width="3.08984375" style="47" customWidth="1"/>
    <col min="9743" max="9743" width="12.90625" style="47" customWidth="1"/>
    <col min="9744" max="9744" width="2.90625" style="47" customWidth="1"/>
    <col min="9745" max="9745" width="77.453125" style="47" customWidth="1"/>
    <col min="9746" max="9990" width="11.36328125" style="47"/>
    <col min="9991" max="9991" width="16.90625" style="47" customWidth="1"/>
    <col min="9992" max="9992" width="11.08984375" style="47" customWidth="1"/>
    <col min="9993" max="9993" width="3.90625" style="47" bestFit="1" customWidth="1"/>
    <col min="9994" max="9994" width="11.08984375" style="47" customWidth="1"/>
    <col min="9995" max="9995" width="6" style="47" customWidth="1"/>
    <col min="9996" max="9996" width="5.08984375" style="47" customWidth="1"/>
    <col min="9997" max="9997" width="5.90625" style="47" customWidth="1"/>
    <col min="9998" max="9998" width="3.08984375" style="47" customWidth="1"/>
    <col min="9999" max="9999" width="12.90625" style="47" customWidth="1"/>
    <col min="10000" max="10000" width="2.90625" style="47" customWidth="1"/>
    <col min="10001" max="10001" width="77.453125" style="47" customWidth="1"/>
    <col min="10002" max="10246" width="11.36328125" style="47"/>
    <col min="10247" max="10247" width="16.90625" style="47" customWidth="1"/>
    <col min="10248" max="10248" width="11.08984375" style="47" customWidth="1"/>
    <col min="10249" max="10249" width="3.90625" style="47" bestFit="1" customWidth="1"/>
    <col min="10250" max="10250" width="11.08984375" style="47" customWidth="1"/>
    <col min="10251" max="10251" width="6" style="47" customWidth="1"/>
    <col min="10252" max="10252" width="5.08984375" style="47" customWidth="1"/>
    <col min="10253" max="10253" width="5.90625" style="47" customWidth="1"/>
    <col min="10254" max="10254" width="3.08984375" style="47" customWidth="1"/>
    <col min="10255" max="10255" width="12.90625" style="47" customWidth="1"/>
    <col min="10256" max="10256" width="2.90625" style="47" customWidth="1"/>
    <col min="10257" max="10257" width="77.453125" style="47" customWidth="1"/>
    <col min="10258" max="10502" width="11.36328125" style="47"/>
    <col min="10503" max="10503" width="16.90625" style="47" customWidth="1"/>
    <col min="10504" max="10504" width="11.08984375" style="47" customWidth="1"/>
    <col min="10505" max="10505" width="3.90625" style="47" bestFit="1" customWidth="1"/>
    <col min="10506" max="10506" width="11.08984375" style="47" customWidth="1"/>
    <col min="10507" max="10507" width="6" style="47" customWidth="1"/>
    <col min="10508" max="10508" width="5.08984375" style="47" customWidth="1"/>
    <col min="10509" max="10509" width="5.90625" style="47" customWidth="1"/>
    <col min="10510" max="10510" width="3.08984375" style="47" customWidth="1"/>
    <col min="10511" max="10511" width="12.90625" style="47" customWidth="1"/>
    <col min="10512" max="10512" width="2.90625" style="47" customWidth="1"/>
    <col min="10513" max="10513" width="77.453125" style="47" customWidth="1"/>
    <col min="10514" max="10758" width="11.36328125" style="47"/>
    <col min="10759" max="10759" width="16.90625" style="47" customWidth="1"/>
    <col min="10760" max="10760" width="11.08984375" style="47" customWidth="1"/>
    <col min="10761" max="10761" width="3.90625" style="47" bestFit="1" customWidth="1"/>
    <col min="10762" max="10762" width="11.08984375" style="47" customWidth="1"/>
    <col min="10763" max="10763" width="6" style="47" customWidth="1"/>
    <col min="10764" max="10764" width="5.08984375" style="47" customWidth="1"/>
    <col min="10765" max="10765" width="5.90625" style="47" customWidth="1"/>
    <col min="10766" max="10766" width="3.08984375" style="47" customWidth="1"/>
    <col min="10767" max="10767" width="12.90625" style="47" customWidth="1"/>
    <col min="10768" max="10768" width="2.90625" style="47" customWidth="1"/>
    <col min="10769" max="10769" width="77.453125" style="47" customWidth="1"/>
    <col min="10770" max="11014" width="11.36328125" style="47"/>
    <col min="11015" max="11015" width="16.90625" style="47" customWidth="1"/>
    <col min="11016" max="11016" width="11.08984375" style="47" customWidth="1"/>
    <col min="11017" max="11017" width="3.90625" style="47" bestFit="1" customWidth="1"/>
    <col min="11018" max="11018" width="11.08984375" style="47" customWidth="1"/>
    <col min="11019" max="11019" width="6" style="47" customWidth="1"/>
    <col min="11020" max="11020" width="5.08984375" style="47" customWidth="1"/>
    <col min="11021" max="11021" width="5.90625" style="47" customWidth="1"/>
    <col min="11022" max="11022" width="3.08984375" style="47" customWidth="1"/>
    <col min="11023" max="11023" width="12.90625" style="47" customWidth="1"/>
    <col min="11024" max="11024" width="2.90625" style="47" customWidth="1"/>
    <col min="11025" max="11025" width="77.453125" style="47" customWidth="1"/>
    <col min="11026" max="11270" width="11.36328125" style="47"/>
    <col min="11271" max="11271" width="16.90625" style="47" customWidth="1"/>
    <col min="11272" max="11272" width="11.08984375" style="47" customWidth="1"/>
    <col min="11273" max="11273" width="3.90625" style="47" bestFit="1" customWidth="1"/>
    <col min="11274" max="11274" width="11.08984375" style="47" customWidth="1"/>
    <col min="11275" max="11275" width="6" style="47" customWidth="1"/>
    <col min="11276" max="11276" width="5.08984375" style="47" customWidth="1"/>
    <col min="11277" max="11277" width="5.90625" style="47" customWidth="1"/>
    <col min="11278" max="11278" width="3.08984375" style="47" customWidth="1"/>
    <col min="11279" max="11279" width="12.90625" style="47" customWidth="1"/>
    <col min="11280" max="11280" width="2.90625" style="47" customWidth="1"/>
    <col min="11281" max="11281" width="77.453125" style="47" customWidth="1"/>
    <col min="11282" max="11526" width="11.36328125" style="47"/>
    <col min="11527" max="11527" width="16.90625" style="47" customWidth="1"/>
    <col min="11528" max="11528" width="11.08984375" style="47" customWidth="1"/>
    <col min="11529" max="11529" width="3.90625" style="47" bestFit="1" customWidth="1"/>
    <col min="11530" max="11530" width="11.08984375" style="47" customWidth="1"/>
    <col min="11531" max="11531" width="6" style="47" customWidth="1"/>
    <col min="11532" max="11532" width="5.08984375" style="47" customWidth="1"/>
    <col min="11533" max="11533" width="5.90625" style="47" customWidth="1"/>
    <col min="11534" max="11534" width="3.08984375" style="47" customWidth="1"/>
    <col min="11535" max="11535" width="12.90625" style="47" customWidth="1"/>
    <col min="11536" max="11536" width="2.90625" style="47" customWidth="1"/>
    <col min="11537" max="11537" width="77.453125" style="47" customWidth="1"/>
    <col min="11538" max="11782" width="11.36328125" style="47"/>
    <col min="11783" max="11783" width="16.90625" style="47" customWidth="1"/>
    <col min="11784" max="11784" width="11.08984375" style="47" customWidth="1"/>
    <col min="11785" max="11785" width="3.90625" style="47" bestFit="1" customWidth="1"/>
    <col min="11786" max="11786" width="11.08984375" style="47" customWidth="1"/>
    <col min="11787" max="11787" width="6" style="47" customWidth="1"/>
    <col min="11788" max="11788" width="5.08984375" style="47" customWidth="1"/>
    <col min="11789" max="11789" width="5.90625" style="47" customWidth="1"/>
    <col min="11790" max="11790" width="3.08984375" style="47" customWidth="1"/>
    <col min="11791" max="11791" width="12.90625" style="47" customWidth="1"/>
    <col min="11792" max="11792" width="2.90625" style="47" customWidth="1"/>
    <col min="11793" max="11793" width="77.453125" style="47" customWidth="1"/>
    <col min="11794" max="12038" width="11.36328125" style="47"/>
    <col min="12039" max="12039" width="16.90625" style="47" customWidth="1"/>
    <col min="12040" max="12040" width="11.08984375" style="47" customWidth="1"/>
    <col min="12041" max="12041" width="3.90625" style="47" bestFit="1" customWidth="1"/>
    <col min="12042" max="12042" width="11.08984375" style="47" customWidth="1"/>
    <col min="12043" max="12043" width="6" style="47" customWidth="1"/>
    <col min="12044" max="12044" width="5.08984375" style="47" customWidth="1"/>
    <col min="12045" max="12045" width="5.90625" style="47" customWidth="1"/>
    <col min="12046" max="12046" width="3.08984375" style="47" customWidth="1"/>
    <col min="12047" max="12047" width="12.90625" style="47" customWidth="1"/>
    <col min="12048" max="12048" width="2.90625" style="47" customWidth="1"/>
    <col min="12049" max="12049" width="77.453125" style="47" customWidth="1"/>
    <col min="12050" max="12294" width="11.36328125" style="47"/>
    <col min="12295" max="12295" width="16.90625" style="47" customWidth="1"/>
    <col min="12296" max="12296" width="11.08984375" style="47" customWidth="1"/>
    <col min="12297" max="12297" width="3.90625" style="47" bestFit="1" customWidth="1"/>
    <col min="12298" max="12298" width="11.08984375" style="47" customWidth="1"/>
    <col min="12299" max="12299" width="6" style="47" customWidth="1"/>
    <col min="12300" max="12300" width="5.08984375" style="47" customWidth="1"/>
    <col min="12301" max="12301" width="5.90625" style="47" customWidth="1"/>
    <col min="12302" max="12302" width="3.08984375" style="47" customWidth="1"/>
    <col min="12303" max="12303" width="12.90625" style="47" customWidth="1"/>
    <col min="12304" max="12304" width="2.90625" style="47" customWidth="1"/>
    <col min="12305" max="12305" width="77.453125" style="47" customWidth="1"/>
    <col min="12306" max="12550" width="11.36328125" style="47"/>
    <col min="12551" max="12551" width="16.90625" style="47" customWidth="1"/>
    <col min="12552" max="12552" width="11.08984375" style="47" customWidth="1"/>
    <col min="12553" max="12553" width="3.90625" style="47" bestFit="1" customWidth="1"/>
    <col min="12554" max="12554" width="11.08984375" style="47" customWidth="1"/>
    <col min="12555" max="12555" width="6" style="47" customWidth="1"/>
    <col min="12556" max="12556" width="5.08984375" style="47" customWidth="1"/>
    <col min="12557" max="12557" width="5.90625" style="47" customWidth="1"/>
    <col min="12558" max="12558" width="3.08984375" style="47" customWidth="1"/>
    <col min="12559" max="12559" width="12.90625" style="47" customWidth="1"/>
    <col min="12560" max="12560" width="2.90625" style="47" customWidth="1"/>
    <col min="12561" max="12561" width="77.453125" style="47" customWidth="1"/>
    <col min="12562" max="12806" width="11.36328125" style="47"/>
    <col min="12807" max="12807" width="16.90625" style="47" customWidth="1"/>
    <col min="12808" max="12808" width="11.08984375" style="47" customWidth="1"/>
    <col min="12809" max="12809" width="3.90625" style="47" bestFit="1" customWidth="1"/>
    <col min="12810" max="12810" width="11.08984375" style="47" customWidth="1"/>
    <col min="12811" max="12811" width="6" style="47" customWidth="1"/>
    <col min="12812" max="12812" width="5.08984375" style="47" customWidth="1"/>
    <col min="12813" max="12813" width="5.90625" style="47" customWidth="1"/>
    <col min="12814" max="12814" width="3.08984375" style="47" customWidth="1"/>
    <col min="12815" max="12815" width="12.90625" style="47" customWidth="1"/>
    <col min="12816" max="12816" width="2.90625" style="47" customWidth="1"/>
    <col min="12817" max="12817" width="77.453125" style="47" customWidth="1"/>
    <col min="12818" max="13062" width="11.36328125" style="47"/>
    <col min="13063" max="13063" width="16.90625" style="47" customWidth="1"/>
    <col min="13064" max="13064" width="11.08984375" style="47" customWidth="1"/>
    <col min="13065" max="13065" width="3.90625" style="47" bestFit="1" customWidth="1"/>
    <col min="13066" max="13066" width="11.08984375" style="47" customWidth="1"/>
    <col min="13067" max="13067" width="6" style="47" customWidth="1"/>
    <col min="13068" max="13068" width="5.08984375" style="47" customWidth="1"/>
    <col min="13069" max="13069" width="5.90625" style="47" customWidth="1"/>
    <col min="13070" max="13070" width="3.08984375" style="47" customWidth="1"/>
    <col min="13071" max="13071" width="12.90625" style="47" customWidth="1"/>
    <col min="13072" max="13072" width="2.90625" style="47" customWidth="1"/>
    <col min="13073" max="13073" width="77.453125" style="47" customWidth="1"/>
    <col min="13074" max="13318" width="11.36328125" style="47"/>
    <col min="13319" max="13319" width="16.90625" style="47" customWidth="1"/>
    <col min="13320" max="13320" width="11.08984375" style="47" customWidth="1"/>
    <col min="13321" max="13321" width="3.90625" style="47" bestFit="1" customWidth="1"/>
    <col min="13322" max="13322" width="11.08984375" style="47" customWidth="1"/>
    <col min="13323" max="13323" width="6" style="47" customWidth="1"/>
    <col min="13324" max="13324" width="5.08984375" style="47" customWidth="1"/>
    <col min="13325" max="13325" width="5.90625" style="47" customWidth="1"/>
    <col min="13326" max="13326" width="3.08984375" style="47" customWidth="1"/>
    <col min="13327" max="13327" width="12.90625" style="47" customWidth="1"/>
    <col min="13328" max="13328" width="2.90625" style="47" customWidth="1"/>
    <col min="13329" max="13329" width="77.453125" style="47" customWidth="1"/>
    <col min="13330" max="13574" width="11.36328125" style="47"/>
    <col min="13575" max="13575" width="16.90625" style="47" customWidth="1"/>
    <col min="13576" max="13576" width="11.08984375" style="47" customWidth="1"/>
    <col min="13577" max="13577" width="3.90625" style="47" bestFit="1" customWidth="1"/>
    <col min="13578" max="13578" width="11.08984375" style="47" customWidth="1"/>
    <col min="13579" max="13579" width="6" style="47" customWidth="1"/>
    <col min="13580" max="13580" width="5.08984375" style="47" customWidth="1"/>
    <col min="13581" max="13581" width="5.90625" style="47" customWidth="1"/>
    <col min="13582" max="13582" width="3.08984375" style="47" customWidth="1"/>
    <col min="13583" max="13583" width="12.90625" style="47" customWidth="1"/>
    <col min="13584" max="13584" width="2.90625" style="47" customWidth="1"/>
    <col min="13585" max="13585" width="77.453125" style="47" customWidth="1"/>
    <col min="13586" max="13830" width="11.36328125" style="47"/>
    <col min="13831" max="13831" width="16.90625" style="47" customWidth="1"/>
    <col min="13832" max="13832" width="11.08984375" style="47" customWidth="1"/>
    <col min="13833" max="13833" width="3.90625" style="47" bestFit="1" customWidth="1"/>
    <col min="13834" max="13834" width="11.08984375" style="47" customWidth="1"/>
    <col min="13835" max="13835" width="6" style="47" customWidth="1"/>
    <col min="13836" max="13836" width="5.08984375" style="47" customWidth="1"/>
    <col min="13837" max="13837" width="5.90625" style="47" customWidth="1"/>
    <col min="13838" max="13838" width="3.08984375" style="47" customWidth="1"/>
    <col min="13839" max="13839" width="12.90625" style="47" customWidth="1"/>
    <col min="13840" max="13840" width="2.90625" style="47" customWidth="1"/>
    <col min="13841" max="13841" width="77.453125" style="47" customWidth="1"/>
    <col min="13842" max="14086" width="11.36328125" style="47"/>
    <col min="14087" max="14087" width="16.90625" style="47" customWidth="1"/>
    <col min="14088" max="14088" width="11.08984375" style="47" customWidth="1"/>
    <col min="14089" max="14089" width="3.90625" style="47" bestFit="1" customWidth="1"/>
    <col min="14090" max="14090" width="11.08984375" style="47" customWidth="1"/>
    <col min="14091" max="14091" width="6" style="47" customWidth="1"/>
    <col min="14092" max="14092" width="5.08984375" style="47" customWidth="1"/>
    <col min="14093" max="14093" width="5.90625" style="47" customWidth="1"/>
    <col min="14094" max="14094" width="3.08984375" style="47" customWidth="1"/>
    <col min="14095" max="14095" width="12.90625" style="47" customWidth="1"/>
    <col min="14096" max="14096" width="2.90625" style="47" customWidth="1"/>
    <col min="14097" max="14097" width="77.453125" style="47" customWidth="1"/>
    <col min="14098" max="14342" width="11.36328125" style="47"/>
    <col min="14343" max="14343" width="16.90625" style="47" customWidth="1"/>
    <col min="14344" max="14344" width="11.08984375" style="47" customWidth="1"/>
    <col min="14345" max="14345" width="3.90625" style="47" bestFit="1" customWidth="1"/>
    <col min="14346" max="14346" width="11.08984375" style="47" customWidth="1"/>
    <col min="14347" max="14347" width="6" style="47" customWidth="1"/>
    <col min="14348" max="14348" width="5.08984375" style="47" customWidth="1"/>
    <col min="14349" max="14349" width="5.90625" style="47" customWidth="1"/>
    <col min="14350" max="14350" width="3.08984375" style="47" customWidth="1"/>
    <col min="14351" max="14351" width="12.90625" style="47" customWidth="1"/>
    <col min="14352" max="14352" width="2.90625" style="47" customWidth="1"/>
    <col min="14353" max="14353" width="77.453125" style="47" customWidth="1"/>
    <col min="14354" max="14598" width="11.36328125" style="47"/>
    <col min="14599" max="14599" width="16.90625" style="47" customWidth="1"/>
    <col min="14600" max="14600" width="11.08984375" style="47" customWidth="1"/>
    <col min="14601" max="14601" width="3.90625" style="47" bestFit="1" customWidth="1"/>
    <col min="14602" max="14602" width="11.08984375" style="47" customWidth="1"/>
    <col min="14603" max="14603" width="6" style="47" customWidth="1"/>
    <col min="14604" max="14604" width="5.08984375" style="47" customWidth="1"/>
    <col min="14605" max="14605" width="5.90625" style="47" customWidth="1"/>
    <col min="14606" max="14606" width="3.08984375" style="47" customWidth="1"/>
    <col min="14607" max="14607" width="12.90625" style="47" customWidth="1"/>
    <col min="14608" max="14608" width="2.90625" style="47" customWidth="1"/>
    <col min="14609" max="14609" width="77.453125" style="47" customWidth="1"/>
    <col min="14610" max="14854" width="11.36328125" style="47"/>
    <col min="14855" max="14855" width="16.90625" style="47" customWidth="1"/>
    <col min="14856" max="14856" width="11.08984375" style="47" customWidth="1"/>
    <col min="14857" max="14857" width="3.90625" style="47" bestFit="1" customWidth="1"/>
    <col min="14858" max="14858" width="11.08984375" style="47" customWidth="1"/>
    <col min="14859" max="14859" width="6" style="47" customWidth="1"/>
    <col min="14860" max="14860" width="5.08984375" style="47" customWidth="1"/>
    <col min="14861" max="14861" width="5.90625" style="47" customWidth="1"/>
    <col min="14862" max="14862" width="3.08984375" style="47" customWidth="1"/>
    <col min="14863" max="14863" width="12.90625" style="47" customWidth="1"/>
    <col min="14864" max="14864" width="2.90625" style="47" customWidth="1"/>
    <col min="14865" max="14865" width="77.453125" style="47" customWidth="1"/>
    <col min="14866" max="15110" width="11.36328125" style="47"/>
    <col min="15111" max="15111" width="16.90625" style="47" customWidth="1"/>
    <col min="15112" max="15112" width="11.08984375" style="47" customWidth="1"/>
    <col min="15113" max="15113" width="3.90625" style="47" bestFit="1" customWidth="1"/>
    <col min="15114" max="15114" width="11.08984375" style="47" customWidth="1"/>
    <col min="15115" max="15115" width="6" style="47" customWidth="1"/>
    <col min="15116" max="15116" width="5.08984375" style="47" customWidth="1"/>
    <col min="15117" max="15117" width="5.90625" style="47" customWidth="1"/>
    <col min="15118" max="15118" width="3.08984375" style="47" customWidth="1"/>
    <col min="15119" max="15119" width="12.90625" style="47" customWidth="1"/>
    <col min="15120" max="15120" width="2.90625" style="47" customWidth="1"/>
    <col min="15121" max="15121" width="77.453125" style="47" customWidth="1"/>
    <col min="15122" max="15366" width="11.36328125" style="47"/>
    <col min="15367" max="15367" width="16.90625" style="47" customWidth="1"/>
    <col min="15368" max="15368" width="11.08984375" style="47" customWidth="1"/>
    <col min="15369" max="15369" width="3.90625" style="47" bestFit="1" customWidth="1"/>
    <col min="15370" max="15370" width="11.08984375" style="47" customWidth="1"/>
    <col min="15371" max="15371" width="6" style="47" customWidth="1"/>
    <col min="15372" max="15372" width="5.08984375" style="47" customWidth="1"/>
    <col min="15373" max="15373" width="5.90625" style="47" customWidth="1"/>
    <col min="15374" max="15374" width="3.08984375" style="47" customWidth="1"/>
    <col min="15375" max="15375" width="12.90625" style="47" customWidth="1"/>
    <col min="15376" max="15376" width="2.90625" style="47" customWidth="1"/>
    <col min="15377" max="15377" width="77.453125" style="47" customWidth="1"/>
    <col min="15378" max="15622" width="11.36328125" style="47"/>
    <col min="15623" max="15623" width="16.90625" style="47" customWidth="1"/>
    <col min="15624" max="15624" width="11.08984375" style="47" customWidth="1"/>
    <col min="15625" max="15625" width="3.90625" style="47" bestFit="1" customWidth="1"/>
    <col min="15626" max="15626" width="11.08984375" style="47" customWidth="1"/>
    <col min="15627" max="15627" width="6" style="47" customWidth="1"/>
    <col min="15628" max="15628" width="5.08984375" style="47" customWidth="1"/>
    <col min="15629" max="15629" width="5.90625" style="47" customWidth="1"/>
    <col min="15630" max="15630" width="3.08984375" style="47" customWidth="1"/>
    <col min="15631" max="15631" width="12.90625" style="47" customWidth="1"/>
    <col min="15632" max="15632" width="2.90625" style="47" customWidth="1"/>
    <col min="15633" max="15633" width="77.453125" style="47" customWidth="1"/>
    <col min="15634" max="15878" width="11.36328125" style="47"/>
    <col min="15879" max="15879" width="16.90625" style="47" customWidth="1"/>
    <col min="15880" max="15880" width="11.08984375" style="47" customWidth="1"/>
    <col min="15881" max="15881" width="3.90625" style="47" bestFit="1" customWidth="1"/>
    <col min="15882" max="15882" width="11.08984375" style="47" customWidth="1"/>
    <col min="15883" max="15883" width="6" style="47" customWidth="1"/>
    <col min="15884" max="15884" width="5.08984375" style="47" customWidth="1"/>
    <col min="15885" max="15885" width="5.90625" style="47" customWidth="1"/>
    <col min="15886" max="15886" width="3.08984375" style="47" customWidth="1"/>
    <col min="15887" max="15887" width="12.90625" style="47" customWidth="1"/>
    <col min="15888" max="15888" width="2.90625" style="47" customWidth="1"/>
    <col min="15889" max="15889" width="77.453125" style="47" customWidth="1"/>
    <col min="15890" max="16134" width="11.36328125" style="47"/>
    <col min="16135" max="16135" width="16.90625" style="47" customWidth="1"/>
    <col min="16136" max="16136" width="11.08984375" style="47" customWidth="1"/>
    <col min="16137" max="16137" width="3.90625" style="47" bestFit="1" customWidth="1"/>
    <col min="16138" max="16138" width="11.08984375" style="47" customWidth="1"/>
    <col min="16139" max="16139" width="6" style="47" customWidth="1"/>
    <col min="16140" max="16140" width="5.08984375" style="47" customWidth="1"/>
    <col min="16141" max="16141" width="5.90625" style="47" customWidth="1"/>
    <col min="16142" max="16142" width="3.08984375" style="47" customWidth="1"/>
    <col min="16143" max="16143" width="12.90625" style="47" customWidth="1"/>
    <col min="16144" max="16144" width="2.90625" style="47" customWidth="1"/>
    <col min="16145" max="16145" width="77.453125" style="47" customWidth="1"/>
    <col min="16146" max="16384" width="11.36328125" style="47"/>
  </cols>
  <sheetData>
    <row r="1" spans="1:42" ht="24.75" customHeight="1">
      <c r="A1" s="216" t="s">
        <v>195</v>
      </c>
      <c r="B1" s="156"/>
      <c r="C1" s="99"/>
      <c r="D1" s="429" t="str">
        <f>"作　業　日　報　兼　直　接　人　件　費　個　別　明　細　表　（"&amp;AJ7&amp;"年"&amp;AJ8&amp;"月支払分）"</f>
        <v>作　業　日　報　兼　直　接　人　件　費　個　別　明　細　表　（2026年5月支払分）</v>
      </c>
      <c r="E1" s="429"/>
      <c r="F1" s="429"/>
      <c r="G1" s="429"/>
      <c r="H1" s="429"/>
      <c r="I1" s="429"/>
      <c r="J1" s="429"/>
      <c r="K1" s="429"/>
      <c r="L1" s="429"/>
      <c r="M1" s="429"/>
      <c r="N1" s="429"/>
      <c r="AD1" s="425" t="s">
        <v>94</v>
      </c>
      <c r="AE1" s="48" t="s">
        <v>44</v>
      </c>
      <c r="AF1" s="49">
        <f>初期条件設定表!$C$10</f>
        <v>0.375</v>
      </c>
      <c r="AG1" s="49">
        <f>初期条件設定表!$C$14</f>
        <v>0.75</v>
      </c>
      <c r="AI1" s="50" t="s">
        <v>12</v>
      </c>
      <c r="AJ1" s="51">
        <f>' 入力用 従事者別直接人件費集計表（後期）'!A23</f>
        <v>2026</v>
      </c>
      <c r="AM1" s="50" t="s">
        <v>43</v>
      </c>
      <c r="AN1" s="52" t="str">
        <f ca="1">RIGHT(CELL("filename",A1),LEN(CELL("filename",A1))-FIND("]",CELL("filename",A1)))</f>
        <v>2026年5月作業分</v>
      </c>
      <c r="AO1" s="217"/>
      <c r="AP1" s="218"/>
    </row>
    <row r="2" spans="1:42" ht="24.75" customHeight="1">
      <c r="C2" s="99"/>
      <c r="D2" s="429"/>
      <c r="E2" s="429"/>
      <c r="F2" s="429"/>
      <c r="G2" s="429"/>
      <c r="H2" s="429"/>
      <c r="I2" s="429"/>
      <c r="J2" s="429"/>
      <c r="K2" s="429"/>
      <c r="L2" s="429"/>
      <c r="M2" s="429"/>
      <c r="N2" s="429"/>
      <c r="AD2" s="425"/>
      <c r="AE2" s="48"/>
      <c r="AF2" s="49">
        <f>初期条件設定表!$C$11</f>
        <v>0</v>
      </c>
      <c r="AG2" s="49">
        <f>初期条件設定表!$E$11</f>
        <v>0</v>
      </c>
      <c r="AI2" s="50" t="s">
        <v>13</v>
      </c>
      <c r="AJ2" s="51">
        <f>' 入力用 従事者別直接人件費集計表（後期）'!D23</f>
        <v>5</v>
      </c>
      <c r="AN2" s="53"/>
    </row>
    <row r="3" spans="1:42" ht="27.75" customHeight="1">
      <c r="A3" s="219" t="s">
        <v>9</v>
      </c>
      <c r="B3" s="426" t="str">
        <f>' 入力用 従事者別直接人件費集計表（後期）'!D5</f>
        <v>○○△△株式会社</v>
      </c>
      <c r="C3" s="426"/>
      <c r="D3" s="426"/>
      <c r="E3" s="220"/>
      <c r="F3" s="220"/>
      <c r="G3" s="220"/>
      <c r="H3" s="220"/>
      <c r="I3" s="220"/>
      <c r="J3" s="220"/>
      <c r="K3" s="220"/>
      <c r="L3" s="220"/>
      <c r="M3" s="220"/>
      <c r="N3" s="220"/>
      <c r="AD3" s="425"/>
      <c r="AE3" s="48" t="s">
        <v>36</v>
      </c>
      <c r="AF3" s="49">
        <f>初期条件設定表!$C$12</f>
        <v>0.5</v>
      </c>
      <c r="AG3" s="49">
        <f>初期条件設定表!$E$12</f>
        <v>0.54166666666666663</v>
      </c>
      <c r="AI3" s="50" t="s">
        <v>58</v>
      </c>
      <c r="AJ3" s="54">
        <f>DATE($AJ$1,AJ2-1,AF6+1)</f>
        <v>46143</v>
      </c>
      <c r="AN3" s="53"/>
    </row>
    <row r="4" spans="1:42" ht="27.75" customHeight="1">
      <c r="A4" s="221" t="s">
        <v>2</v>
      </c>
      <c r="B4" s="427" t="str">
        <f>' 入力用 従事者別直接人件費集計表（後期）'!D6</f>
        <v>公社　太郎</v>
      </c>
      <c r="C4" s="427"/>
      <c r="D4" s="427"/>
      <c r="E4" s="222"/>
      <c r="F4" s="222"/>
      <c r="G4" s="222"/>
      <c r="AD4" s="425"/>
      <c r="AE4" s="48"/>
      <c r="AF4" s="49">
        <f>初期条件設定表!$C$13</f>
        <v>0</v>
      </c>
      <c r="AG4" s="49">
        <f>初期条件設定表!$E$13</f>
        <v>0</v>
      </c>
      <c r="AI4" s="50" t="s">
        <v>79</v>
      </c>
      <c r="AJ4" s="54">
        <f>DATE(AJ1,AJ2,AF5)</f>
        <v>46173</v>
      </c>
      <c r="AM4" s="50" t="s">
        <v>77</v>
      </c>
      <c r="AN4" s="55">
        <f>LEN(AJ5)</f>
        <v>2</v>
      </c>
    </row>
    <row r="5" spans="1:42" ht="27.75" customHeight="1">
      <c r="A5" s="224" t="s">
        <v>8</v>
      </c>
      <c r="B5" s="428">
        <f>IF(' 入力用 従事者別直接人件費集計表（後期）'!Y8="","",' 入力用 従事者別直接人件費集計表（後期）'!Y8)</f>
        <v>0</v>
      </c>
      <c r="C5" s="428"/>
      <c r="D5" s="428"/>
      <c r="E5" s="222"/>
      <c r="F5" s="222"/>
      <c r="G5" s="222"/>
      <c r="AD5" s="425"/>
      <c r="AE5" s="48" t="s">
        <v>37</v>
      </c>
      <c r="AF5" s="56" t="str">
        <f>IF(初期条件設定表!$C$24="末",TEXT(DATE(AJ1,AJ2+1,1)-1,"d"),初期条件設定表!$C$24)</f>
        <v>31</v>
      </c>
      <c r="AG5" s="47" t="s">
        <v>38</v>
      </c>
      <c r="AI5" s="50" t="s">
        <v>57</v>
      </c>
      <c r="AJ5" s="57" t="str">
        <f>初期条件設定表!Q5</f>
        <v>土日</v>
      </c>
      <c r="AM5" s="50" t="s">
        <v>78</v>
      </c>
      <c r="AN5" s="52" t="str">
        <f>AJ5&amp;"※月火水木金土日"</f>
        <v>土日※月火水木金土日</v>
      </c>
      <c r="AO5" s="217"/>
      <c r="AP5" s="218"/>
    </row>
    <row r="6" spans="1:42" ht="22.5" customHeight="1" thickBot="1">
      <c r="A6" s="225"/>
      <c r="O6" s="58" t="s">
        <v>45</v>
      </c>
      <c r="P6" s="59" t="s">
        <v>47</v>
      </c>
      <c r="Q6" s="58" t="s">
        <v>46</v>
      </c>
      <c r="R6" s="58" t="s">
        <v>48</v>
      </c>
      <c r="S6" s="58" t="s">
        <v>49</v>
      </c>
      <c r="T6" s="58" t="s">
        <v>50</v>
      </c>
      <c r="U6" s="58" t="s">
        <v>60</v>
      </c>
      <c r="V6" s="58" t="s">
        <v>61</v>
      </c>
      <c r="W6" s="58" t="s">
        <v>62</v>
      </c>
      <c r="X6" s="58"/>
      <c r="Y6" s="58"/>
      <c r="Z6" s="58"/>
      <c r="AE6" s="50" t="s">
        <v>95</v>
      </c>
      <c r="AF6" s="56" t="str">
        <f>IF(初期条件設定表!$C$24="末",TEXT(DATE(AJ1,AJ2,1)-1,"d"),初期条件設定表!$C$24)</f>
        <v>30</v>
      </c>
      <c r="AG6" s="47" t="s">
        <v>38</v>
      </c>
      <c r="AH6" s="436" t="s">
        <v>104</v>
      </c>
      <c r="AI6" s="436"/>
      <c r="AJ6" s="226">
        <f>初期条件設定表!$C$15</f>
        <v>0.33333333333333331</v>
      </c>
    </row>
    <row r="7" spans="1:42" s="202" customFormat="1" ht="24" customHeight="1">
      <c r="A7" s="439" t="s">
        <v>7</v>
      </c>
      <c r="B7" s="441" t="s">
        <v>6</v>
      </c>
      <c r="C7" s="441"/>
      <c r="D7" s="441"/>
      <c r="E7" s="397" t="s">
        <v>5</v>
      </c>
      <c r="F7" s="398"/>
      <c r="G7" s="398"/>
      <c r="H7" s="399"/>
      <c r="I7" s="405" t="s">
        <v>103</v>
      </c>
      <c r="J7" s="405" t="s">
        <v>102</v>
      </c>
      <c r="K7" s="397" t="s">
        <v>4</v>
      </c>
      <c r="L7" s="399"/>
      <c r="M7" s="437" t="s">
        <v>218</v>
      </c>
      <c r="N7" s="438"/>
      <c r="O7" s="417" t="s">
        <v>52</v>
      </c>
      <c r="P7" s="414" t="s">
        <v>34</v>
      </c>
      <c r="Q7" s="414" t="s">
        <v>35</v>
      </c>
      <c r="R7" s="414" t="s">
        <v>53</v>
      </c>
      <c r="S7" s="414"/>
      <c r="T7" s="414" t="s">
        <v>51</v>
      </c>
      <c r="U7" s="414"/>
      <c r="V7" s="414" t="s">
        <v>54</v>
      </c>
      <c r="W7" s="410" t="s">
        <v>55</v>
      </c>
      <c r="AI7" s="202" t="s">
        <v>107</v>
      </c>
      <c r="AJ7" s="227">
        <f>IF(初期条件設定表!C26="当月",' 入力用 従事者別直接人件費集計表（後期）'!A23,' 入力用 従事者別直接人件費集計表（後期）'!A24)</f>
        <v>2026</v>
      </c>
    </row>
    <row r="8" spans="1:42" s="202" customFormat="1" ht="24" customHeight="1" thickBot="1">
      <c r="A8" s="440"/>
      <c r="B8" s="442"/>
      <c r="C8" s="442"/>
      <c r="D8" s="442"/>
      <c r="E8" s="400"/>
      <c r="F8" s="401"/>
      <c r="G8" s="401"/>
      <c r="H8" s="402"/>
      <c r="I8" s="406"/>
      <c r="J8" s="406"/>
      <c r="K8" s="403"/>
      <c r="L8" s="404"/>
      <c r="M8" s="228" t="s">
        <v>114</v>
      </c>
      <c r="N8" s="229" t="s">
        <v>139</v>
      </c>
      <c r="O8" s="417"/>
      <c r="P8" s="414"/>
      <c r="Q8" s="414"/>
      <c r="R8" s="414"/>
      <c r="S8" s="414"/>
      <c r="T8" s="414"/>
      <c r="U8" s="414"/>
      <c r="V8" s="414"/>
      <c r="W8" s="410"/>
      <c r="AI8" s="202" t="s">
        <v>106</v>
      </c>
      <c r="AJ8" s="227">
        <f>IF(初期条件設定表!C26="当月",' 入力用 従事者別直接人件費集計表（後期）'!D23,' 入力用 従事者別直接人件費集計表（後期）'!D24)</f>
        <v>5</v>
      </c>
    </row>
    <row r="9" spans="1:42" ht="46.15" customHeight="1">
      <c r="A9" s="230">
        <f>Y9</f>
        <v>46143</v>
      </c>
      <c r="B9" s="84" t="s">
        <v>32</v>
      </c>
      <c r="C9" s="232" t="s">
        <v>3</v>
      </c>
      <c r="D9" s="87" t="s">
        <v>32</v>
      </c>
      <c r="E9" s="73" t="str">
        <f>IFERROR(HOUR(Q9),"")</f>
        <v/>
      </c>
      <c r="F9" s="74" t="s">
        <v>30</v>
      </c>
      <c r="G9" s="75" t="str">
        <f>IFERROR(MINUTE(Q9),"")</f>
        <v/>
      </c>
      <c r="H9" s="120" t="s">
        <v>31</v>
      </c>
      <c r="I9" s="124" t="str">
        <f>T9</f>
        <v/>
      </c>
      <c r="J9" s="125"/>
      <c r="K9" s="76" t="str">
        <f>IFERROR((E9+G9/60)*$B$5,"")</f>
        <v/>
      </c>
      <c r="L9" s="141" t="s">
        <v>0</v>
      </c>
      <c r="M9" s="142"/>
      <c r="N9" s="143"/>
      <c r="O9" s="60" t="str">
        <f t="shared" ref="O9:O35" si="0">IF(OR(DBCS(B9)="：",B9="",DBCS(D9)="：",D9=""),"",$D9-$B9)</f>
        <v/>
      </c>
      <c r="P9" s="60" t="str">
        <f t="shared" ref="P9:P35" si="1">IFERROR(IF(J9="",D9-B9-W9,D9-B9-J9-W9),"")</f>
        <v/>
      </c>
      <c r="Q9" s="61" t="str">
        <f t="shared" ref="Q9:Q35" si="2">IFERROR(MIN(IF(P9&gt;0,FLOOR(P9,"0:30"),""),$AJ$6),"")</f>
        <v/>
      </c>
      <c r="R9" s="62" t="str">
        <f t="shared" ref="R9:R35" si="3">IF(OR(DBCS($B9)="：",$B9="",DBCS($D9)="：",$D9=""),"",MAX(MIN($D9,AF$1)-MAX($B9,TIME(0,0,0)),0))</f>
        <v/>
      </c>
      <c r="S9" s="62" t="str">
        <f t="shared" ref="S9:S35" si="4">IF(OR(DBCS($B9)="：",$B9="",DBCS($D9)="：",$D9=""),"",MAX(MIN($D9,AG$2)-MAX($B9,$AF$2),0))</f>
        <v/>
      </c>
      <c r="T9" s="62" t="str">
        <f t="shared" ref="T9:T35" si="5">IF(OR(DBCS($B9)="：",$B9="",DBCS($D9)="：",$D9=""),"",MAX(MIN($D9,$AG$3)-MAX($B9,$AF$3),0))</f>
        <v/>
      </c>
      <c r="U9" s="62" t="str">
        <f t="shared" ref="U9:U35" si="6">IF(OR(DBCS($B9)="：",$B9="",DBCS($D9)="：",$D9=""),"",MAX(MIN($D9,$AG$4)-MAX($B9,$AF$4),0))</f>
        <v/>
      </c>
      <c r="V9" s="62" t="str">
        <f t="shared" ref="V9:V35" si="7">IF(OR(DBCS($B9)="：",$B9="",DBCS($D9)="：",$D9=""),"",MAX(MIN($D9,TIME(23,59,59))-MAX($B9,$AG$1),0))</f>
        <v/>
      </c>
      <c r="W9" s="62" t="str">
        <f>IF(OR(DBCS($B9)="：",$B9="",DBCS($D9)="：",$D9=""),"",SUM(R9:V9))</f>
        <v/>
      </c>
      <c r="Y9" s="230">
        <f>IF($AJ$3="","",IF(FIND(TEXT($AJ$3,"aaa"),$AN$5)&gt;$AN$4,$AJ$3,IF(FIND(TEXT($AJ$3+1,"aaa"),$AN$5)&gt;$AN$4,$AJ$3+1,IF(FIND(TEXT($AJ$3+2,"aaa"),$AN$5)&gt;$AN$4,$AJ$3+2,IF(FIND(TEXT($AJ$3+3,"aaa"),$AN$5)&gt;$AN$4,$AJ$3+3,"")))))</f>
        <v>46143</v>
      </c>
      <c r="AA9" s="63"/>
    </row>
    <row r="10" spans="1:42" ht="46.15" customHeight="1">
      <c r="A10" s="230">
        <f t="shared" ref="A10:A35" si="8">Y10</f>
        <v>46146</v>
      </c>
      <c r="B10" s="84" t="s">
        <v>32</v>
      </c>
      <c r="C10" s="232" t="s">
        <v>3</v>
      </c>
      <c r="D10" s="87" t="s">
        <v>32</v>
      </c>
      <c r="E10" s="73" t="str">
        <f>IFERROR(HOUR(Q10),"")</f>
        <v/>
      </c>
      <c r="F10" s="74" t="s">
        <v>30</v>
      </c>
      <c r="G10" s="75" t="str">
        <f>IFERROR(MINUTE(Q10),"")</f>
        <v/>
      </c>
      <c r="H10" s="120" t="s">
        <v>31</v>
      </c>
      <c r="I10" s="122" t="str">
        <f t="shared" ref="I10:I35" si="9">T10</f>
        <v/>
      </c>
      <c r="J10" s="341"/>
      <c r="K10" s="76" t="str">
        <f t="shared" ref="K10:K35" si="10">IFERROR((E10+G10/60)*$B$5,"")</f>
        <v/>
      </c>
      <c r="L10" s="141" t="s">
        <v>0</v>
      </c>
      <c r="M10" s="144"/>
      <c r="N10" s="145"/>
      <c r="O10" s="60" t="str">
        <f t="shared" si="0"/>
        <v/>
      </c>
      <c r="P10" s="60" t="str">
        <f t="shared" si="1"/>
        <v/>
      </c>
      <c r="Q10" s="61" t="str">
        <f t="shared" si="2"/>
        <v/>
      </c>
      <c r="R10" s="62" t="str">
        <f t="shared" si="3"/>
        <v/>
      </c>
      <c r="S10" s="62" t="str">
        <f t="shared" si="4"/>
        <v/>
      </c>
      <c r="T10" s="62" t="str">
        <f t="shared" si="5"/>
        <v/>
      </c>
      <c r="U10" s="62" t="str">
        <f t="shared" si="6"/>
        <v/>
      </c>
      <c r="V10" s="62" t="str">
        <f t="shared" si="7"/>
        <v/>
      </c>
      <c r="W10" s="62" t="str">
        <f t="shared" ref="W10:W33" si="11">IF(OR(DBCS($B10)="：",$B10="",DBCS($D10)="：",$D10=""),"",SUM(R10:V10))</f>
        <v/>
      </c>
      <c r="Y10" s="230">
        <f t="shared" ref="Y10:Y35" si="12">IF($A9="","",IF(AND($A9+1&lt;=$AJ$4,FIND(TEXT($A9+1,"aaa"),$AN$5)&gt;$AN$4),$A9+1,IF(AND($A9+2&lt;=$AJ$4,FIND(TEXT($A9+2,"aaa"),$AN$5)&gt;$AN$4),$A9+2,IF(AND($A9+3&lt;=$AJ$4,FIND(TEXT($A9+3,"aaa"),$AN$5)&gt;$AN$4),$A9+3,IF(AND($A9+4&lt;=$AJ$4,FIND(TEXT($A9+4,"aaa"),$AN$5)&gt;$AN$4),$A9+4,"")))))</f>
        <v>46146</v>
      </c>
      <c r="AA10" s="63"/>
      <c r="AE10" s="236" t="s">
        <v>115</v>
      </c>
      <c r="AF10" s="236" t="s">
        <v>155</v>
      </c>
    </row>
    <row r="11" spans="1:42" ht="46.15" customHeight="1">
      <c r="A11" s="230">
        <f t="shared" si="8"/>
        <v>46147</v>
      </c>
      <c r="B11" s="84" t="s">
        <v>32</v>
      </c>
      <c r="C11" s="232" t="s">
        <v>3</v>
      </c>
      <c r="D11" s="87" t="s">
        <v>32</v>
      </c>
      <c r="E11" s="73" t="str">
        <f>IFERROR(HOUR(Q11),"")</f>
        <v/>
      </c>
      <c r="F11" s="74" t="s">
        <v>30</v>
      </c>
      <c r="G11" s="75" t="str">
        <f>IFERROR(MINUTE(Q11),"")</f>
        <v/>
      </c>
      <c r="H11" s="120" t="s">
        <v>31</v>
      </c>
      <c r="I11" s="122" t="str">
        <f t="shared" si="9"/>
        <v/>
      </c>
      <c r="J11" s="341"/>
      <c r="K11" s="76" t="str">
        <f t="shared" si="10"/>
        <v/>
      </c>
      <c r="L11" s="141" t="s">
        <v>0</v>
      </c>
      <c r="M11" s="144"/>
      <c r="N11" s="145"/>
      <c r="O11" s="60" t="str">
        <f t="shared" si="0"/>
        <v/>
      </c>
      <c r="P11" s="60" t="str">
        <f t="shared" si="1"/>
        <v/>
      </c>
      <c r="Q11" s="61" t="str">
        <f t="shared" si="2"/>
        <v/>
      </c>
      <c r="R11" s="62" t="str">
        <f t="shared" si="3"/>
        <v/>
      </c>
      <c r="S11" s="62" t="str">
        <f t="shared" si="4"/>
        <v/>
      </c>
      <c r="T11" s="62" t="str">
        <f t="shared" si="5"/>
        <v/>
      </c>
      <c r="U11" s="62" t="str">
        <f t="shared" si="6"/>
        <v/>
      </c>
      <c r="V11" s="62" t="str">
        <f t="shared" si="7"/>
        <v/>
      </c>
      <c r="W11" s="62" t="str">
        <f t="shared" si="11"/>
        <v/>
      </c>
      <c r="Y11" s="230">
        <f t="shared" si="12"/>
        <v>46147</v>
      </c>
      <c r="AA11" s="63"/>
      <c r="AE11" s="237" t="str">
        <f>初期条件設定表!U5</f>
        <v>　</v>
      </c>
      <c r="AF11" s="238" t="str">
        <f>初期条件設定表!V5</f>
        <v>　</v>
      </c>
    </row>
    <row r="12" spans="1:42" ht="46.15" customHeight="1">
      <c r="A12" s="230">
        <f t="shared" si="8"/>
        <v>46148</v>
      </c>
      <c r="B12" s="84" t="s">
        <v>32</v>
      </c>
      <c r="C12" s="232" t="s">
        <v>3</v>
      </c>
      <c r="D12" s="87" t="s">
        <v>32</v>
      </c>
      <c r="E12" s="73" t="str">
        <f>IFERROR(HOUR(Q12),"")</f>
        <v/>
      </c>
      <c r="F12" s="74" t="s">
        <v>30</v>
      </c>
      <c r="G12" s="75" t="str">
        <f>IFERROR(MINUTE(Q12),"")</f>
        <v/>
      </c>
      <c r="H12" s="120" t="s">
        <v>31</v>
      </c>
      <c r="I12" s="122" t="str">
        <f t="shared" si="9"/>
        <v/>
      </c>
      <c r="J12" s="125"/>
      <c r="K12" s="76" t="str">
        <f t="shared" si="10"/>
        <v/>
      </c>
      <c r="L12" s="141" t="s">
        <v>0</v>
      </c>
      <c r="M12" s="144"/>
      <c r="N12" s="145"/>
      <c r="O12" s="60" t="str">
        <f t="shared" si="0"/>
        <v/>
      </c>
      <c r="P12" s="60" t="str">
        <f t="shared" si="1"/>
        <v/>
      </c>
      <c r="Q12" s="61" t="str">
        <f t="shared" si="2"/>
        <v/>
      </c>
      <c r="R12" s="62" t="str">
        <f t="shared" si="3"/>
        <v/>
      </c>
      <c r="S12" s="62" t="str">
        <f t="shared" si="4"/>
        <v/>
      </c>
      <c r="T12" s="62" t="str">
        <f t="shared" si="5"/>
        <v/>
      </c>
      <c r="U12" s="62" t="str">
        <f t="shared" si="6"/>
        <v/>
      </c>
      <c r="V12" s="62" t="str">
        <f t="shared" si="7"/>
        <v/>
      </c>
      <c r="W12" s="62" t="str">
        <f t="shared" si="11"/>
        <v/>
      </c>
      <c r="Y12" s="230">
        <f t="shared" si="12"/>
        <v>46148</v>
      </c>
      <c r="AA12" s="63"/>
      <c r="AE12" s="237" t="str">
        <f>初期条件設定表!U6</f>
        <v>設計（除ソフトウェア）</v>
      </c>
      <c r="AF12" s="239" t="str">
        <f>初期条件設定表!V6</f>
        <v>A</v>
      </c>
    </row>
    <row r="13" spans="1:42" ht="46.15" customHeight="1">
      <c r="A13" s="230">
        <f t="shared" si="8"/>
        <v>46149</v>
      </c>
      <c r="B13" s="84" t="s">
        <v>32</v>
      </c>
      <c r="C13" s="232" t="s">
        <v>3</v>
      </c>
      <c r="D13" s="87" t="s">
        <v>32</v>
      </c>
      <c r="E13" s="73" t="str">
        <f>IFERROR(HOUR(Q13),"")</f>
        <v/>
      </c>
      <c r="F13" s="74" t="s">
        <v>30</v>
      </c>
      <c r="G13" s="75" t="str">
        <f>IFERROR(MINUTE(Q13),"")</f>
        <v/>
      </c>
      <c r="H13" s="120" t="s">
        <v>31</v>
      </c>
      <c r="I13" s="122" t="str">
        <f t="shared" si="9"/>
        <v/>
      </c>
      <c r="J13" s="125"/>
      <c r="K13" s="76" t="str">
        <f t="shared" si="10"/>
        <v/>
      </c>
      <c r="L13" s="141" t="s">
        <v>0</v>
      </c>
      <c r="M13" s="144"/>
      <c r="N13" s="145"/>
      <c r="O13" s="60" t="str">
        <f t="shared" si="0"/>
        <v/>
      </c>
      <c r="P13" s="60" t="str">
        <f t="shared" si="1"/>
        <v/>
      </c>
      <c r="Q13" s="61" t="str">
        <f t="shared" si="2"/>
        <v/>
      </c>
      <c r="R13" s="62" t="str">
        <f t="shared" si="3"/>
        <v/>
      </c>
      <c r="S13" s="62" t="str">
        <f t="shared" si="4"/>
        <v/>
      </c>
      <c r="T13" s="62" t="str">
        <f t="shared" si="5"/>
        <v/>
      </c>
      <c r="U13" s="62" t="str">
        <f t="shared" si="6"/>
        <v/>
      </c>
      <c r="V13" s="62" t="str">
        <f t="shared" si="7"/>
        <v/>
      </c>
      <c r="W13" s="62" t="str">
        <f t="shared" si="11"/>
        <v/>
      </c>
      <c r="X13" s="62" t="str">
        <f t="shared" ref="X13:X35" si="13">IF(OR(DBCS($B13)="：",$B13="",DBCS($D13)="：",$D13=""),"",MAX(MIN($D13,$AG$3)-MAX($B13,$AF$3),0))</f>
        <v/>
      </c>
      <c r="Y13" s="230">
        <f t="shared" si="12"/>
        <v>46149</v>
      </c>
      <c r="Z13" s="62" t="str">
        <f t="shared" ref="Z13:Z33" si="14">IF(OR(DBCS($B13)="：",$B13="",DBCS($D13)="：",$D13=""),"",MAX(MIN($D13,TIME(23,59,59))-MAX($B13,$AG$1),0))</f>
        <v/>
      </c>
      <c r="AA13" s="63"/>
      <c r="AE13" s="237" t="str">
        <f>初期条件設定表!U7</f>
        <v>要件定義</v>
      </c>
      <c r="AF13" s="239" t="str">
        <f>初期条件設定表!V7</f>
        <v>B</v>
      </c>
    </row>
    <row r="14" spans="1:42" ht="46.15" customHeight="1">
      <c r="A14" s="230">
        <f t="shared" si="8"/>
        <v>46150</v>
      </c>
      <c r="B14" s="84" t="s">
        <v>32</v>
      </c>
      <c r="C14" s="232" t="s">
        <v>3</v>
      </c>
      <c r="D14" s="87" t="s">
        <v>32</v>
      </c>
      <c r="E14" s="73" t="str">
        <f t="shared" ref="E14:E35" si="15">IFERROR(HOUR(Q14),"")</f>
        <v/>
      </c>
      <c r="F14" s="74" t="s">
        <v>30</v>
      </c>
      <c r="G14" s="75" t="str">
        <f t="shared" ref="G14:G35" si="16">IFERROR(MINUTE(Q14),"")</f>
        <v/>
      </c>
      <c r="H14" s="120" t="s">
        <v>31</v>
      </c>
      <c r="I14" s="122" t="str">
        <f t="shared" si="9"/>
        <v/>
      </c>
      <c r="J14" s="125"/>
      <c r="K14" s="76" t="str">
        <f t="shared" si="10"/>
        <v/>
      </c>
      <c r="L14" s="141" t="s">
        <v>0</v>
      </c>
      <c r="M14" s="144"/>
      <c r="N14" s="145"/>
      <c r="O14" s="60" t="str">
        <f t="shared" si="0"/>
        <v/>
      </c>
      <c r="P14" s="60" t="str">
        <f t="shared" si="1"/>
        <v/>
      </c>
      <c r="Q14" s="61" t="str">
        <f t="shared" si="2"/>
        <v/>
      </c>
      <c r="R14" s="62" t="str">
        <f t="shared" si="3"/>
        <v/>
      </c>
      <c r="S14" s="62" t="str">
        <f t="shared" si="4"/>
        <v/>
      </c>
      <c r="T14" s="62" t="str">
        <f t="shared" si="5"/>
        <v/>
      </c>
      <c r="U14" s="62" t="str">
        <f t="shared" si="6"/>
        <v/>
      </c>
      <c r="V14" s="62" t="str">
        <f t="shared" si="7"/>
        <v/>
      </c>
      <c r="W14" s="62" t="str">
        <f t="shared" si="11"/>
        <v/>
      </c>
      <c r="X14" s="62" t="str">
        <f t="shared" si="13"/>
        <v/>
      </c>
      <c r="Y14" s="230">
        <f t="shared" si="12"/>
        <v>46150</v>
      </c>
      <c r="Z14" s="62" t="str">
        <f t="shared" si="14"/>
        <v/>
      </c>
      <c r="AA14" s="63"/>
      <c r="AE14" s="237" t="str">
        <f>初期条件設定表!U8</f>
        <v>システム要件定義</v>
      </c>
      <c r="AF14" s="239" t="str">
        <f>初期条件設定表!V8</f>
        <v>C</v>
      </c>
    </row>
    <row r="15" spans="1:42" ht="46.15" customHeight="1">
      <c r="A15" s="230">
        <f t="shared" si="8"/>
        <v>46153</v>
      </c>
      <c r="B15" s="84" t="s">
        <v>32</v>
      </c>
      <c r="C15" s="232" t="s">
        <v>3</v>
      </c>
      <c r="D15" s="87" t="s">
        <v>32</v>
      </c>
      <c r="E15" s="73" t="str">
        <f t="shared" si="15"/>
        <v/>
      </c>
      <c r="F15" s="74" t="s">
        <v>30</v>
      </c>
      <c r="G15" s="75" t="str">
        <f t="shared" si="16"/>
        <v/>
      </c>
      <c r="H15" s="120" t="s">
        <v>31</v>
      </c>
      <c r="I15" s="122" t="str">
        <f t="shared" si="9"/>
        <v/>
      </c>
      <c r="J15" s="125"/>
      <c r="K15" s="76" t="str">
        <f t="shared" si="10"/>
        <v/>
      </c>
      <c r="L15" s="141" t="s">
        <v>0</v>
      </c>
      <c r="M15" s="144"/>
      <c r="N15" s="145"/>
      <c r="O15" s="60" t="str">
        <f t="shared" si="0"/>
        <v/>
      </c>
      <c r="P15" s="60" t="str">
        <f t="shared" si="1"/>
        <v/>
      </c>
      <c r="Q15" s="61" t="str">
        <f t="shared" si="2"/>
        <v/>
      </c>
      <c r="R15" s="62" t="str">
        <f t="shared" si="3"/>
        <v/>
      </c>
      <c r="S15" s="62" t="str">
        <f t="shared" si="4"/>
        <v/>
      </c>
      <c r="T15" s="62" t="str">
        <f t="shared" si="5"/>
        <v/>
      </c>
      <c r="U15" s="62" t="str">
        <f t="shared" si="6"/>
        <v/>
      </c>
      <c r="V15" s="62" t="str">
        <f t="shared" si="7"/>
        <v/>
      </c>
      <c r="W15" s="62" t="str">
        <f t="shared" si="11"/>
        <v/>
      </c>
      <c r="X15" s="62" t="str">
        <f t="shared" si="13"/>
        <v/>
      </c>
      <c r="Y15" s="230">
        <f t="shared" si="12"/>
        <v>46153</v>
      </c>
      <c r="Z15" s="62" t="str">
        <f t="shared" si="14"/>
        <v/>
      </c>
      <c r="AA15" s="63"/>
      <c r="AE15" s="237" t="str">
        <f>初期条件設定表!U9</f>
        <v>システム方式設計</v>
      </c>
      <c r="AF15" s="239" t="str">
        <f>初期条件設定表!V9</f>
        <v>D</v>
      </c>
    </row>
    <row r="16" spans="1:42" ht="46.15" customHeight="1">
      <c r="A16" s="230">
        <f t="shared" si="8"/>
        <v>46154</v>
      </c>
      <c r="B16" s="84" t="s">
        <v>32</v>
      </c>
      <c r="C16" s="232" t="s">
        <v>3</v>
      </c>
      <c r="D16" s="87" t="s">
        <v>32</v>
      </c>
      <c r="E16" s="73" t="str">
        <f t="shared" si="15"/>
        <v/>
      </c>
      <c r="F16" s="74" t="s">
        <v>30</v>
      </c>
      <c r="G16" s="75" t="str">
        <f t="shared" si="16"/>
        <v/>
      </c>
      <c r="H16" s="120" t="s">
        <v>31</v>
      </c>
      <c r="I16" s="122" t="str">
        <f t="shared" si="9"/>
        <v/>
      </c>
      <c r="J16" s="125"/>
      <c r="K16" s="76" t="str">
        <f t="shared" si="10"/>
        <v/>
      </c>
      <c r="L16" s="141" t="s">
        <v>0</v>
      </c>
      <c r="M16" s="144"/>
      <c r="N16" s="145"/>
      <c r="O16" s="60" t="str">
        <f t="shared" si="0"/>
        <v/>
      </c>
      <c r="P16" s="60" t="str">
        <f t="shared" si="1"/>
        <v/>
      </c>
      <c r="Q16" s="61" t="str">
        <f t="shared" si="2"/>
        <v/>
      </c>
      <c r="R16" s="62" t="str">
        <f t="shared" si="3"/>
        <v/>
      </c>
      <c r="S16" s="62" t="str">
        <f t="shared" si="4"/>
        <v/>
      </c>
      <c r="T16" s="62" t="str">
        <f t="shared" si="5"/>
        <v/>
      </c>
      <c r="U16" s="62" t="str">
        <f t="shared" si="6"/>
        <v/>
      </c>
      <c r="V16" s="62" t="str">
        <f t="shared" si="7"/>
        <v/>
      </c>
      <c r="W16" s="62" t="str">
        <f t="shared" si="11"/>
        <v/>
      </c>
      <c r="X16" s="62" t="str">
        <f t="shared" si="13"/>
        <v/>
      </c>
      <c r="Y16" s="230">
        <f t="shared" si="12"/>
        <v>46154</v>
      </c>
      <c r="Z16" s="62" t="str">
        <f t="shared" si="14"/>
        <v/>
      </c>
      <c r="AA16" s="63"/>
      <c r="AE16" s="237" t="str">
        <f>初期条件設定表!U10</f>
        <v>ソフトウエア設計</v>
      </c>
      <c r="AF16" s="239" t="str">
        <f>初期条件設定表!V10</f>
        <v>E</v>
      </c>
    </row>
    <row r="17" spans="1:32" ht="46.15" customHeight="1">
      <c r="A17" s="230">
        <f t="shared" si="8"/>
        <v>46155</v>
      </c>
      <c r="B17" s="84" t="s">
        <v>32</v>
      </c>
      <c r="C17" s="232" t="s">
        <v>3</v>
      </c>
      <c r="D17" s="87" t="s">
        <v>32</v>
      </c>
      <c r="E17" s="73" t="str">
        <f t="shared" si="15"/>
        <v/>
      </c>
      <c r="F17" s="74" t="s">
        <v>30</v>
      </c>
      <c r="G17" s="75" t="str">
        <f t="shared" si="16"/>
        <v/>
      </c>
      <c r="H17" s="120" t="s">
        <v>31</v>
      </c>
      <c r="I17" s="122" t="str">
        <f t="shared" si="9"/>
        <v/>
      </c>
      <c r="J17" s="125"/>
      <c r="K17" s="76" t="str">
        <f t="shared" si="10"/>
        <v/>
      </c>
      <c r="L17" s="141" t="s">
        <v>0</v>
      </c>
      <c r="M17" s="144"/>
      <c r="N17" s="145"/>
      <c r="O17" s="60" t="str">
        <f t="shared" si="0"/>
        <v/>
      </c>
      <c r="P17" s="60" t="str">
        <f t="shared" si="1"/>
        <v/>
      </c>
      <c r="Q17" s="61" t="str">
        <f t="shared" si="2"/>
        <v/>
      </c>
      <c r="R17" s="62" t="str">
        <f t="shared" si="3"/>
        <v/>
      </c>
      <c r="S17" s="62" t="str">
        <f t="shared" si="4"/>
        <v/>
      </c>
      <c r="T17" s="62" t="str">
        <f t="shared" si="5"/>
        <v/>
      </c>
      <c r="U17" s="62" t="str">
        <f t="shared" si="6"/>
        <v/>
      </c>
      <c r="V17" s="62" t="str">
        <f t="shared" si="7"/>
        <v/>
      </c>
      <c r="W17" s="62" t="str">
        <f t="shared" si="11"/>
        <v/>
      </c>
      <c r="X17" s="62" t="str">
        <f t="shared" si="13"/>
        <v/>
      </c>
      <c r="Y17" s="230">
        <f t="shared" si="12"/>
        <v>46155</v>
      </c>
      <c r="Z17" s="62" t="str">
        <f t="shared" si="14"/>
        <v/>
      </c>
      <c r="AA17" s="63"/>
      <c r="AE17" s="237" t="str">
        <f>初期条件設定表!U11</f>
        <v>プログラミング</v>
      </c>
      <c r="AF17" s="239" t="str">
        <f>初期条件設定表!V11</f>
        <v>F</v>
      </c>
    </row>
    <row r="18" spans="1:32" ht="46.15" customHeight="1">
      <c r="A18" s="230">
        <f t="shared" si="8"/>
        <v>46156</v>
      </c>
      <c r="B18" s="84" t="s">
        <v>32</v>
      </c>
      <c r="C18" s="232" t="s">
        <v>3</v>
      </c>
      <c r="D18" s="87" t="s">
        <v>32</v>
      </c>
      <c r="E18" s="73" t="str">
        <f t="shared" si="15"/>
        <v/>
      </c>
      <c r="F18" s="74" t="s">
        <v>30</v>
      </c>
      <c r="G18" s="75" t="str">
        <f t="shared" si="16"/>
        <v/>
      </c>
      <c r="H18" s="120" t="s">
        <v>31</v>
      </c>
      <c r="I18" s="122" t="str">
        <f t="shared" si="9"/>
        <v/>
      </c>
      <c r="J18" s="125"/>
      <c r="K18" s="76" t="str">
        <f t="shared" si="10"/>
        <v/>
      </c>
      <c r="L18" s="141" t="s">
        <v>0</v>
      </c>
      <c r="M18" s="144"/>
      <c r="N18" s="145"/>
      <c r="O18" s="60" t="str">
        <f t="shared" si="0"/>
        <v/>
      </c>
      <c r="P18" s="60" t="str">
        <f t="shared" si="1"/>
        <v/>
      </c>
      <c r="Q18" s="61" t="str">
        <f t="shared" si="2"/>
        <v/>
      </c>
      <c r="R18" s="62" t="str">
        <f t="shared" si="3"/>
        <v/>
      </c>
      <c r="S18" s="62" t="str">
        <f t="shared" si="4"/>
        <v/>
      </c>
      <c r="T18" s="62" t="str">
        <f t="shared" si="5"/>
        <v/>
      </c>
      <c r="U18" s="62" t="str">
        <f t="shared" si="6"/>
        <v/>
      </c>
      <c r="V18" s="62" t="str">
        <f t="shared" si="7"/>
        <v/>
      </c>
      <c r="W18" s="62" t="str">
        <f t="shared" si="11"/>
        <v/>
      </c>
      <c r="X18" s="62" t="str">
        <f t="shared" si="13"/>
        <v/>
      </c>
      <c r="Y18" s="230">
        <f t="shared" si="12"/>
        <v>46156</v>
      </c>
      <c r="Z18" s="62" t="str">
        <f t="shared" si="14"/>
        <v/>
      </c>
      <c r="AA18" s="63"/>
      <c r="AE18" s="237" t="str">
        <f>初期条件設定表!U12</f>
        <v>ソフトウエアテスト</v>
      </c>
      <c r="AF18" s="239" t="str">
        <f>初期条件設定表!V12</f>
        <v>G</v>
      </c>
    </row>
    <row r="19" spans="1:32" ht="46.15" customHeight="1">
      <c r="A19" s="230">
        <f t="shared" si="8"/>
        <v>46157</v>
      </c>
      <c r="B19" s="84" t="s">
        <v>32</v>
      </c>
      <c r="C19" s="232" t="s">
        <v>3</v>
      </c>
      <c r="D19" s="87" t="s">
        <v>32</v>
      </c>
      <c r="E19" s="73" t="str">
        <f t="shared" si="15"/>
        <v/>
      </c>
      <c r="F19" s="74" t="s">
        <v>30</v>
      </c>
      <c r="G19" s="75" t="str">
        <f t="shared" si="16"/>
        <v/>
      </c>
      <c r="H19" s="120" t="s">
        <v>31</v>
      </c>
      <c r="I19" s="122" t="str">
        <f t="shared" si="9"/>
        <v/>
      </c>
      <c r="J19" s="125"/>
      <c r="K19" s="76" t="str">
        <f t="shared" si="10"/>
        <v/>
      </c>
      <c r="L19" s="141" t="s">
        <v>0</v>
      </c>
      <c r="M19" s="144"/>
      <c r="N19" s="145"/>
      <c r="O19" s="60" t="str">
        <f t="shared" si="0"/>
        <v/>
      </c>
      <c r="P19" s="60" t="str">
        <f t="shared" si="1"/>
        <v/>
      </c>
      <c r="Q19" s="61" t="str">
        <f t="shared" si="2"/>
        <v/>
      </c>
      <c r="R19" s="62" t="str">
        <f t="shared" si="3"/>
        <v/>
      </c>
      <c r="S19" s="62" t="str">
        <f t="shared" si="4"/>
        <v/>
      </c>
      <c r="T19" s="62" t="str">
        <f t="shared" si="5"/>
        <v/>
      </c>
      <c r="U19" s="62" t="str">
        <f t="shared" si="6"/>
        <v/>
      </c>
      <c r="V19" s="62" t="str">
        <f t="shared" si="7"/>
        <v/>
      </c>
      <c r="W19" s="62" t="str">
        <f t="shared" si="11"/>
        <v/>
      </c>
      <c r="X19" s="62" t="str">
        <f t="shared" si="13"/>
        <v/>
      </c>
      <c r="Y19" s="230">
        <f t="shared" si="12"/>
        <v>46157</v>
      </c>
      <c r="Z19" s="62" t="str">
        <f t="shared" si="14"/>
        <v/>
      </c>
      <c r="AA19" s="63"/>
      <c r="AE19" s="237" t="str">
        <f>初期条件設定表!U13</f>
        <v>システム結合</v>
      </c>
      <c r="AF19" s="239" t="str">
        <f>初期条件設定表!V13</f>
        <v>H</v>
      </c>
    </row>
    <row r="20" spans="1:32" ht="46.15" customHeight="1">
      <c r="A20" s="230">
        <f t="shared" si="8"/>
        <v>46160</v>
      </c>
      <c r="B20" s="84" t="s">
        <v>32</v>
      </c>
      <c r="C20" s="232" t="s">
        <v>3</v>
      </c>
      <c r="D20" s="87" t="s">
        <v>32</v>
      </c>
      <c r="E20" s="73" t="str">
        <f t="shared" si="15"/>
        <v/>
      </c>
      <c r="F20" s="74" t="s">
        <v>30</v>
      </c>
      <c r="G20" s="75" t="str">
        <f t="shared" si="16"/>
        <v/>
      </c>
      <c r="H20" s="120" t="s">
        <v>31</v>
      </c>
      <c r="I20" s="122" t="str">
        <f t="shared" si="9"/>
        <v/>
      </c>
      <c r="J20" s="125"/>
      <c r="K20" s="76" t="str">
        <f t="shared" si="10"/>
        <v/>
      </c>
      <c r="L20" s="141" t="s">
        <v>0</v>
      </c>
      <c r="M20" s="144"/>
      <c r="N20" s="145"/>
      <c r="O20" s="60" t="str">
        <f t="shared" si="0"/>
        <v/>
      </c>
      <c r="P20" s="60" t="str">
        <f t="shared" si="1"/>
        <v/>
      </c>
      <c r="Q20" s="61" t="str">
        <f t="shared" si="2"/>
        <v/>
      </c>
      <c r="R20" s="62" t="str">
        <f t="shared" si="3"/>
        <v/>
      </c>
      <c r="S20" s="62" t="str">
        <f t="shared" si="4"/>
        <v/>
      </c>
      <c r="T20" s="62" t="str">
        <f t="shared" si="5"/>
        <v/>
      </c>
      <c r="U20" s="62" t="str">
        <f t="shared" si="6"/>
        <v/>
      </c>
      <c r="V20" s="62" t="str">
        <f t="shared" si="7"/>
        <v/>
      </c>
      <c r="W20" s="62" t="str">
        <f t="shared" si="11"/>
        <v/>
      </c>
      <c r="X20" s="62" t="str">
        <f t="shared" si="13"/>
        <v/>
      </c>
      <c r="Y20" s="230">
        <f t="shared" si="12"/>
        <v>46160</v>
      </c>
      <c r="Z20" s="62" t="str">
        <f t="shared" si="14"/>
        <v/>
      </c>
      <c r="AA20" s="63"/>
      <c r="AE20" s="237" t="str">
        <f>初期条件設定表!U14</f>
        <v>システムテスト</v>
      </c>
      <c r="AF20" s="239" t="str">
        <f>初期条件設定表!V14</f>
        <v>I</v>
      </c>
    </row>
    <row r="21" spans="1:32" ht="46.15" customHeight="1">
      <c r="A21" s="230">
        <f t="shared" si="8"/>
        <v>46161</v>
      </c>
      <c r="B21" s="84" t="s">
        <v>32</v>
      </c>
      <c r="C21" s="232" t="s">
        <v>3</v>
      </c>
      <c r="D21" s="87" t="s">
        <v>32</v>
      </c>
      <c r="E21" s="73" t="str">
        <f t="shared" si="15"/>
        <v/>
      </c>
      <c r="F21" s="74" t="s">
        <v>30</v>
      </c>
      <c r="G21" s="75" t="str">
        <f t="shared" si="16"/>
        <v/>
      </c>
      <c r="H21" s="120" t="s">
        <v>31</v>
      </c>
      <c r="I21" s="122" t="str">
        <f t="shared" si="9"/>
        <v/>
      </c>
      <c r="J21" s="125"/>
      <c r="K21" s="76" t="str">
        <f t="shared" si="10"/>
        <v/>
      </c>
      <c r="L21" s="141" t="s">
        <v>0</v>
      </c>
      <c r="M21" s="144"/>
      <c r="N21" s="145"/>
      <c r="O21" s="60" t="str">
        <f t="shared" si="0"/>
        <v/>
      </c>
      <c r="P21" s="60" t="str">
        <f t="shared" si="1"/>
        <v/>
      </c>
      <c r="Q21" s="61" t="str">
        <f t="shared" si="2"/>
        <v/>
      </c>
      <c r="R21" s="62" t="str">
        <f t="shared" si="3"/>
        <v/>
      </c>
      <c r="S21" s="62" t="str">
        <f t="shared" si="4"/>
        <v/>
      </c>
      <c r="T21" s="62" t="str">
        <f t="shared" si="5"/>
        <v/>
      </c>
      <c r="U21" s="62" t="str">
        <f t="shared" si="6"/>
        <v/>
      </c>
      <c r="V21" s="62" t="str">
        <f t="shared" si="7"/>
        <v/>
      </c>
      <c r="W21" s="62" t="str">
        <f t="shared" si="11"/>
        <v/>
      </c>
      <c r="X21" s="62" t="str">
        <f t="shared" si="13"/>
        <v/>
      </c>
      <c r="Y21" s="230">
        <f t="shared" si="12"/>
        <v>46161</v>
      </c>
      <c r="Z21" s="62" t="str">
        <f t="shared" si="14"/>
        <v/>
      </c>
      <c r="AA21" s="63"/>
      <c r="AE21" s="237" t="str">
        <f>初期条件設定表!U15</f>
        <v>運用テスト</v>
      </c>
      <c r="AF21" s="239" t="str">
        <f>初期条件設定表!V15</f>
        <v>J</v>
      </c>
    </row>
    <row r="22" spans="1:32" ht="46.15" customHeight="1">
      <c r="A22" s="230">
        <f t="shared" si="8"/>
        <v>46162</v>
      </c>
      <c r="B22" s="84" t="s">
        <v>32</v>
      </c>
      <c r="C22" s="232" t="s">
        <v>3</v>
      </c>
      <c r="D22" s="87" t="s">
        <v>32</v>
      </c>
      <c r="E22" s="73" t="str">
        <f t="shared" si="15"/>
        <v/>
      </c>
      <c r="F22" s="74" t="s">
        <v>30</v>
      </c>
      <c r="G22" s="75" t="str">
        <f t="shared" si="16"/>
        <v/>
      </c>
      <c r="H22" s="120" t="s">
        <v>31</v>
      </c>
      <c r="I22" s="122" t="str">
        <f t="shared" si="9"/>
        <v/>
      </c>
      <c r="J22" s="125"/>
      <c r="K22" s="76" t="str">
        <f t="shared" si="10"/>
        <v/>
      </c>
      <c r="L22" s="141" t="s">
        <v>0</v>
      </c>
      <c r="M22" s="144"/>
      <c r="N22" s="145"/>
      <c r="O22" s="60" t="str">
        <f t="shared" si="0"/>
        <v/>
      </c>
      <c r="P22" s="60" t="str">
        <f t="shared" si="1"/>
        <v/>
      </c>
      <c r="Q22" s="61" t="str">
        <f t="shared" si="2"/>
        <v/>
      </c>
      <c r="R22" s="62" t="str">
        <f t="shared" si="3"/>
        <v/>
      </c>
      <c r="S22" s="62" t="str">
        <f t="shared" si="4"/>
        <v/>
      </c>
      <c r="T22" s="62" t="str">
        <f t="shared" si="5"/>
        <v/>
      </c>
      <c r="U22" s="62" t="str">
        <f t="shared" si="6"/>
        <v/>
      </c>
      <c r="V22" s="62" t="str">
        <f t="shared" si="7"/>
        <v/>
      </c>
      <c r="W22" s="62" t="str">
        <f t="shared" si="11"/>
        <v/>
      </c>
      <c r="X22" s="62" t="str">
        <f t="shared" si="13"/>
        <v/>
      </c>
      <c r="Y22" s="230">
        <f t="shared" si="12"/>
        <v>46162</v>
      </c>
      <c r="Z22" s="62" t="str">
        <f t="shared" si="14"/>
        <v/>
      </c>
      <c r="AA22" s="63"/>
      <c r="AE22" s="237" t="str">
        <f>初期条件設定表!U16</f>
        <v xml:space="preserve"> </v>
      </c>
      <c r="AF22" s="239" t="str">
        <f>初期条件設定表!V16</f>
        <v>K</v>
      </c>
    </row>
    <row r="23" spans="1:32" ht="46.15" customHeight="1">
      <c r="A23" s="230">
        <f t="shared" si="8"/>
        <v>46163</v>
      </c>
      <c r="B23" s="84" t="s">
        <v>32</v>
      </c>
      <c r="C23" s="232" t="s">
        <v>3</v>
      </c>
      <c r="D23" s="87" t="s">
        <v>32</v>
      </c>
      <c r="E23" s="73" t="str">
        <f t="shared" si="15"/>
        <v/>
      </c>
      <c r="F23" s="74" t="s">
        <v>30</v>
      </c>
      <c r="G23" s="75" t="str">
        <f t="shared" si="16"/>
        <v/>
      </c>
      <c r="H23" s="120" t="s">
        <v>31</v>
      </c>
      <c r="I23" s="122" t="str">
        <f t="shared" si="9"/>
        <v/>
      </c>
      <c r="J23" s="125"/>
      <c r="K23" s="76" t="str">
        <f t="shared" si="10"/>
        <v/>
      </c>
      <c r="L23" s="141" t="s">
        <v>0</v>
      </c>
      <c r="M23" s="144"/>
      <c r="N23" s="145"/>
      <c r="O23" s="60" t="str">
        <f t="shared" si="0"/>
        <v/>
      </c>
      <c r="P23" s="60" t="str">
        <f t="shared" si="1"/>
        <v/>
      </c>
      <c r="Q23" s="61" t="str">
        <f t="shared" si="2"/>
        <v/>
      </c>
      <c r="R23" s="62" t="str">
        <f t="shared" si="3"/>
        <v/>
      </c>
      <c r="S23" s="62" t="str">
        <f t="shared" si="4"/>
        <v/>
      </c>
      <c r="T23" s="62" t="str">
        <f t="shared" si="5"/>
        <v/>
      </c>
      <c r="U23" s="62" t="str">
        <f t="shared" si="6"/>
        <v/>
      </c>
      <c r="V23" s="62" t="str">
        <f t="shared" si="7"/>
        <v/>
      </c>
      <c r="W23" s="62" t="str">
        <f t="shared" si="11"/>
        <v/>
      </c>
      <c r="X23" s="62" t="str">
        <f t="shared" si="13"/>
        <v/>
      </c>
      <c r="Y23" s="230">
        <f t="shared" si="12"/>
        <v>46163</v>
      </c>
      <c r="Z23" s="62" t="str">
        <f t="shared" si="14"/>
        <v/>
      </c>
      <c r="AA23" s="63"/>
      <c r="AE23" s="237" t="str">
        <f>初期条件設定表!U17</f>
        <v xml:space="preserve"> </v>
      </c>
      <c r="AF23" s="239" t="str">
        <f>初期条件設定表!V17</f>
        <v>L</v>
      </c>
    </row>
    <row r="24" spans="1:32" ht="46.15" customHeight="1">
      <c r="A24" s="230">
        <f t="shared" si="8"/>
        <v>46164</v>
      </c>
      <c r="B24" s="84" t="s">
        <v>32</v>
      </c>
      <c r="C24" s="232" t="s">
        <v>3</v>
      </c>
      <c r="D24" s="87" t="s">
        <v>32</v>
      </c>
      <c r="E24" s="73" t="str">
        <f t="shared" si="15"/>
        <v/>
      </c>
      <c r="F24" s="74" t="s">
        <v>30</v>
      </c>
      <c r="G24" s="75" t="str">
        <f t="shared" si="16"/>
        <v/>
      </c>
      <c r="H24" s="120" t="s">
        <v>31</v>
      </c>
      <c r="I24" s="122" t="str">
        <f t="shared" si="9"/>
        <v/>
      </c>
      <c r="J24" s="125"/>
      <c r="K24" s="76" t="str">
        <f t="shared" si="10"/>
        <v/>
      </c>
      <c r="L24" s="141" t="s">
        <v>0</v>
      </c>
      <c r="M24" s="144"/>
      <c r="N24" s="145"/>
      <c r="O24" s="60" t="str">
        <f t="shared" si="0"/>
        <v/>
      </c>
      <c r="P24" s="60" t="str">
        <f t="shared" si="1"/>
        <v/>
      </c>
      <c r="Q24" s="61" t="str">
        <f t="shared" si="2"/>
        <v/>
      </c>
      <c r="R24" s="62" t="str">
        <f t="shared" si="3"/>
        <v/>
      </c>
      <c r="S24" s="62" t="str">
        <f t="shared" si="4"/>
        <v/>
      </c>
      <c r="T24" s="62" t="str">
        <f t="shared" si="5"/>
        <v/>
      </c>
      <c r="U24" s="62" t="str">
        <f t="shared" si="6"/>
        <v/>
      </c>
      <c r="V24" s="62" t="str">
        <f t="shared" si="7"/>
        <v/>
      </c>
      <c r="W24" s="62" t="str">
        <f t="shared" si="11"/>
        <v/>
      </c>
      <c r="X24" s="62" t="str">
        <f t="shared" si="13"/>
        <v/>
      </c>
      <c r="Y24" s="230">
        <f t="shared" si="12"/>
        <v>46164</v>
      </c>
      <c r="Z24" s="62" t="str">
        <f t="shared" si="14"/>
        <v/>
      </c>
      <c r="AA24" s="63"/>
      <c r="AE24" s="237" t="str">
        <f>初期条件設定表!U18</f>
        <v xml:space="preserve"> </v>
      </c>
      <c r="AF24" s="239" t="str">
        <f>初期条件設定表!V18</f>
        <v>M</v>
      </c>
    </row>
    <row r="25" spans="1:32" ht="46.15" customHeight="1">
      <c r="A25" s="230">
        <f t="shared" si="8"/>
        <v>46167</v>
      </c>
      <c r="B25" s="84" t="s">
        <v>32</v>
      </c>
      <c r="C25" s="232" t="s">
        <v>3</v>
      </c>
      <c r="D25" s="87" t="s">
        <v>32</v>
      </c>
      <c r="E25" s="73" t="str">
        <f t="shared" si="15"/>
        <v/>
      </c>
      <c r="F25" s="74" t="s">
        <v>30</v>
      </c>
      <c r="G25" s="75" t="str">
        <f t="shared" si="16"/>
        <v/>
      </c>
      <c r="H25" s="120" t="s">
        <v>31</v>
      </c>
      <c r="I25" s="122" t="str">
        <f t="shared" si="9"/>
        <v/>
      </c>
      <c r="J25" s="125"/>
      <c r="K25" s="76" t="str">
        <f t="shared" si="10"/>
        <v/>
      </c>
      <c r="L25" s="141" t="s">
        <v>0</v>
      </c>
      <c r="M25" s="144"/>
      <c r="N25" s="145"/>
      <c r="O25" s="60" t="str">
        <f t="shared" si="0"/>
        <v/>
      </c>
      <c r="P25" s="60" t="str">
        <f t="shared" si="1"/>
        <v/>
      </c>
      <c r="Q25" s="61" t="str">
        <f t="shared" si="2"/>
        <v/>
      </c>
      <c r="R25" s="62" t="str">
        <f t="shared" si="3"/>
        <v/>
      </c>
      <c r="S25" s="62" t="str">
        <f t="shared" si="4"/>
        <v/>
      </c>
      <c r="T25" s="62" t="str">
        <f t="shared" si="5"/>
        <v/>
      </c>
      <c r="U25" s="62" t="str">
        <f t="shared" si="6"/>
        <v/>
      </c>
      <c r="V25" s="62" t="str">
        <f t="shared" si="7"/>
        <v/>
      </c>
      <c r="W25" s="62" t="str">
        <f t="shared" si="11"/>
        <v/>
      </c>
      <c r="X25" s="62" t="str">
        <f t="shared" si="13"/>
        <v/>
      </c>
      <c r="Y25" s="230">
        <f t="shared" si="12"/>
        <v>46167</v>
      </c>
      <c r="Z25" s="62" t="str">
        <f t="shared" si="14"/>
        <v/>
      </c>
      <c r="AA25" s="63"/>
      <c r="AE25" s="237" t="str">
        <f>初期条件設定表!U19</f>
        <v xml:space="preserve"> </v>
      </c>
      <c r="AF25" s="239" t="str">
        <f>初期条件設定表!V19</f>
        <v>N</v>
      </c>
    </row>
    <row r="26" spans="1:32" ht="46.15" customHeight="1">
      <c r="A26" s="230">
        <f t="shared" si="8"/>
        <v>46168</v>
      </c>
      <c r="B26" s="84" t="s">
        <v>32</v>
      </c>
      <c r="C26" s="232" t="s">
        <v>3</v>
      </c>
      <c r="D26" s="87" t="s">
        <v>32</v>
      </c>
      <c r="E26" s="73" t="str">
        <f t="shared" si="15"/>
        <v/>
      </c>
      <c r="F26" s="74" t="s">
        <v>30</v>
      </c>
      <c r="G26" s="75" t="str">
        <f t="shared" si="16"/>
        <v/>
      </c>
      <c r="H26" s="120" t="s">
        <v>31</v>
      </c>
      <c r="I26" s="122" t="str">
        <f t="shared" si="9"/>
        <v/>
      </c>
      <c r="J26" s="125"/>
      <c r="K26" s="76" t="str">
        <f t="shared" si="10"/>
        <v/>
      </c>
      <c r="L26" s="141" t="s">
        <v>0</v>
      </c>
      <c r="M26" s="144"/>
      <c r="N26" s="145"/>
      <c r="O26" s="60" t="str">
        <f t="shared" si="0"/>
        <v/>
      </c>
      <c r="P26" s="60" t="str">
        <f t="shared" si="1"/>
        <v/>
      </c>
      <c r="Q26" s="61" t="str">
        <f t="shared" si="2"/>
        <v/>
      </c>
      <c r="R26" s="62" t="str">
        <f t="shared" si="3"/>
        <v/>
      </c>
      <c r="S26" s="62" t="str">
        <f t="shared" si="4"/>
        <v/>
      </c>
      <c r="T26" s="62" t="str">
        <f t="shared" si="5"/>
        <v/>
      </c>
      <c r="U26" s="62" t="str">
        <f t="shared" si="6"/>
        <v/>
      </c>
      <c r="V26" s="62" t="str">
        <f t="shared" si="7"/>
        <v/>
      </c>
      <c r="W26" s="62" t="str">
        <f t="shared" si="11"/>
        <v/>
      </c>
      <c r="X26" s="62" t="str">
        <f t="shared" si="13"/>
        <v/>
      </c>
      <c r="Y26" s="230">
        <f t="shared" si="12"/>
        <v>46168</v>
      </c>
      <c r="Z26" s="62" t="str">
        <f t="shared" si="14"/>
        <v/>
      </c>
      <c r="AA26" s="63"/>
      <c r="AE26" s="237" t="str">
        <f>初期条件設定表!U20</f>
        <v xml:space="preserve"> </v>
      </c>
      <c r="AF26" s="239" t="str">
        <f>初期条件設定表!V20</f>
        <v>O</v>
      </c>
    </row>
    <row r="27" spans="1:32" ht="46.15" customHeight="1">
      <c r="A27" s="230">
        <f t="shared" si="8"/>
        <v>46169</v>
      </c>
      <c r="B27" s="84" t="s">
        <v>32</v>
      </c>
      <c r="C27" s="232" t="s">
        <v>3</v>
      </c>
      <c r="D27" s="87" t="s">
        <v>32</v>
      </c>
      <c r="E27" s="73" t="str">
        <f t="shared" si="15"/>
        <v/>
      </c>
      <c r="F27" s="74" t="s">
        <v>30</v>
      </c>
      <c r="G27" s="75" t="str">
        <f t="shared" si="16"/>
        <v/>
      </c>
      <c r="H27" s="120" t="s">
        <v>31</v>
      </c>
      <c r="I27" s="122" t="str">
        <f t="shared" si="9"/>
        <v/>
      </c>
      <c r="J27" s="125"/>
      <c r="K27" s="76" t="str">
        <f t="shared" si="10"/>
        <v/>
      </c>
      <c r="L27" s="141" t="s">
        <v>0</v>
      </c>
      <c r="M27" s="144"/>
      <c r="N27" s="145"/>
      <c r="O27" s="60" t="str">
        <f t="shared" si="0"/>
        <v/>
      </c>
      <c r="P27" s="60" t="str">
        <f t="shared" si="1"/>
        <v/>
      </c>
      <c r="Q27" s="61" t="str">
        <f t="shared" si="2"/>
        <v/>
      </c>
      <c r="R27" s="62" t="str">
        <f t="shared" si="3"/>
        <v/>
      </c>
      <c r="S27" s="62" t="str">
        <f t="shared" si="4"/>
        <v/>
      </c>
      <c r="T27" s="62" t="str">
        <f t="shared" si="5"/>
        <v/>
      </c>
      <c r="U27" s="62" t="str">
        <f t="shared" si="6"/>
        <v/>
      </c>
      <c r="V27" s="62" t="str">
        <f t="shared" si="7"/>
        <v/>
      </c>
      <c r="W27" s="62" t="str">
        <f t="shared" si="11"/>
        <v/>
      </c>
      <c r="X27" s="62" t="str">
        <f t="shared" si="13"/>
        <v/>
      </c>
      <c r="Y27" s="230">
        <f t="shared" si="12"/>
        <v>46169</v>
      </c>
      <c r="Z27" s="62" t="str">
        <f t="shared" si="14"/>
        <v/>
      </c>
      <c r="AA27" s="63"/>
      <c r="AE27" s="237" t="str">
        <f>初期条件設定表!U21</f>
        <v xml:space="preserve"> </v>
      </c>
      <c r="AF27" s="239" t="str">
        <f>初期条件設定表!V21</f>
        <v>P</v>
      </c>
    </row>
    <row r="28" spans="1:32" ht="46.15" customHeight="1">
      <c r="A28" s="230">
        <f t="shared" si="8"/>
        <v>46170</v>
      </c>
      <c r="B28" s="84" t="s">
        <v>32</v>
      </c>
      <c r="C28" s="232" t="s">
        <v>3</v>
      </c>
      <c r="D28" s="87" t="s">
        <v>32</v>
      </c>
      <c r="E28" s="73" t="str">
        <f t="shared" si="15"/>
        <v/>
      </c>
      <c r="F28" s="74" t="s">
        <v>30</v>
      </c>
      <c r="G28" s="75" t="str">
        <f t="shared" si="16"/>
        <v/>
      </c>
      <c r="H28" s="120" t="s">
        <v>31</v>
      </c>
      <c r="I28" s="122" t="str">
        <f t="shared" si="9"/>
        <v/>
      </c>
      <c r="J28" s="125"/>
      <c r="K28" s="76" t="str">
        <f t="shared" si="10"/>
        <v/>
      </c>
      <c r="L28" s="141" t="s">
        <v>0</v>
      </c>
      <c r="M28" s="144"/>
      <c r="N28" s="145"/>
      <c r="O28" s="60" t="str">
        <f t="shared" si="0"/>
        <v/>
      </c>
      <c r="P28" s="60" t="str">
        <f t="shared" si="1"/>
        <v/>
      </c>
      <c r="Q28" s="61" t="str">
        <f t="shared" si="2"/>
        <v/>
      </c>
      <c r="R28" s="62" t="str">
        <f t="shared" si="3"/>
        <v/>
      </c>
      <c r="S28" s="62" t="str">
        <f t="shared" si="4"/>
        <v/>
      </c>
      <c r="T28" s="62" t="str">
        <f t="shared" si="5"/>
        <v/>
      </c>
      <c r="U28" s="62" t="str">
        <f t="shared" si="6"/>
        <v/>
      </c>
      <c r="V28" s="62" t="str">
        <f t="shared" si="7"/>
        <v/>
      </c>
      <c r="W28" s="62" t="str">
        <f t="shared" si="11"/>
        <v/>
      </c>
      <c r="X28" s="62" t="str">
        <f t="shared" si="13"/>
        <v/>
      </c>
      <c r="Y28" s="230">
        <f t="shared" si="12"/>
        <v>46170</v>
      </c>
      <c r="Z28" s="62" t="str">
        <f t="shared" si="14"/>
        <v/>
      </c>
      <c r="AA28" s="63"/>
      <c r="AE28" s="237" t="str">
        <f>初期条件設定表!U22</f>
        <v xml:space="preserve"> </v>
      </c>
      <c r="AF28" s="239" t="str">
        <f>初期条件設定表!V22</f>
        <v>Q</v>
      </c>
    </row>
    <row r="29" spans="1:32" ht="46.15" customHeight="1">
      <c r="A29" s="230">
        <f t="shared" si="8"/>
        <v>46171</v>
      </c>
      <c r="B29" s="84" t="s">
        <v>32</v>
      </c>
      <c r="C29" s="232" t="s">
        <v>3</v>
      </c>
      <c r="D29" s="87" t="s">
        <v>32</v>
      </c>
      <c r="E29" s="73" t="str">
        <f t="shared" si="15"/>
        <v/>
      </c>
      <c r="F29" s="74" t="s">
        <v>30</v>
      </c>
      <c r="G29" s="75" t="str">
        <f t="shared" si="16"/>
        <v/>
      </c>
      <c r="H29" s="120" t="s">
        <v>31</v>
      </c>
      <c r="I29" s="122" t="str">
        <f t="shared" si="9"/>
        <v/>
      </c>
      <c r="J29" s="125"/>
      <c r="K29" s="76" t="str">
        <f t="shared" si="10"/>
        <v/>
      </c>
      <c r="L29" s="141" t="s">
        <v>0</v>
      </c>
      <c r="M29" s="144"/>
      <c r="N29" s="145"/>
      <c r="O29" s="60" t="str">
        <f t="shared" si="0"/>
        <v/>
      </c>
      <c r="P29" s="60" t="str">
        <f t="shared" si="1"/>
        <v/>
      </c>
      <c r="Q29" s="61" t="str">
        <f t="shared" si="2"/>
        <v/>
      </c>
      <c r="R29" s="62" t="str">
        <f t="shared" si="3"/>
        <v/>
      </c>
      <c r="S29" s="62" t="str">
        <f t="shared" si="4"/>
        <v/>
      </c>
      <c r="T29" s="62" t="str">
        <f t="shared" si="5"/>
        <v/>
      </c>
      <c r="U29" s="62" t="str">
        <f t="shared" si="6"/>
        <v/>
      </c>
      <c r="V29" s="62" t="str">
        <f t="shared" si="7"/>
        <v/>
      </c>
      <c r="W29" s="62" t="str">
        <f t="shared" si="11"/>
        <v/>
      </c>
      <c r="X29" s="62" t="str">
        <f t="shared" si="13"/>
        <v/>
      </c>
      <c r="Y29" s="230">
        <f t="shared" si="12"/>
        <v>46171</v>
      </c>
      <c r="Z29" s="62" t="str">
        <f t="shared" si="14"/>
        <v/>
      </c>
      <c r="AA29" s="63"/>
      <c r="AE29" s="237" t="str">
        <f>初期条件設定表!U23</f>
        <v xml:space="preserve"> </v>
      </c>
      <c r="AF29" s="239" t="str">
        <f>初期条件設定表!V23</f>
        <v>R</v>
      </c>
    </row>
    <row r="30" spans="1:32" ht="46.15" customHeight="1">
      <c r="A30" s="230" t="str">
        <f t="shared" si="8"/>
        <v/>
      </c>
      <c r="B30" s="84" t="s">
        <v>32</v>
      </c>
      <c r="C30" s="232" t="s">
        <v>3</v>
      </c>
      <c r="D30" s="87" t="s">
        <v>32</v>
      </c>
      <c r="E30" s="73" t="str">
        <f t="shared" si="15"/>
        <v/>
      </c>
      <c r="F30" s="74" t="s">
        <v>30</v>
      </c>
      <c r="G30" s="75" t="str">
        <f t="shared" si="16"/>
        <v/>
      </c>
      <c r="H30" s="120" t="s">
        <v>31</v>
      </c>
      <c r="I30" s="122" t="str">
        <f t="shared" si="9"/>
        <v/>
      </c>
      <c r="J30" s="125"/>
      <c r="K30" s="76" t="str">
        <f t="shared" si="10"/>
        <v/>
      </c>
      <c r="L30" s="141" t="s">
        <v>0</v>
      </c>
      <c r="M30" s="144"/>
      <c r="N30" s="145"/>
      <c r="O30" s="60" t="str">
        <f t="shared" si="0"/>
        <v/>
      </c>
      <c r="P30" s="60" t="str">
        <f t="shared" si="1"/>
        <v/>
      </c>
      <c r="Q30" s="61" t="str">
        <f t="shared" si="2"/>
        <v/>
      </c>
      <c r="R30" s="62" t="str">
        <f t="shared" si="3"/>
        <v/>
      </c>
      <c r="S30" s="62" t="str">
        <f t="shared" si="4"/>
        <v/>
      </c>
      <c r="T30" s="62" t="str">
        <f t="shared" si="5"/>
        <v/>
      </c>
      <c r="U30" s="62" t="str">
        <f t="shared" si="6"/>
        <v/>
      </c>
      <c r="V30" s="62" t="str">
        <f t="shared" si="7"/>
        <v/>
      </c>
      <c r="W30" s="62" t="str">
        <f t="shared" si="11"/>
        <v/>
      </c>
      <c r="X30" s="62" t="str">
        <f t="shared" si="13"/>
        <v/>
      </c>
      <c r="Y30" s="230" t="str">
        <f t="shared" si="12"/>
        <v/>
      </c>
      <c r="Z30" s="62" t="str">
        <f t="shared" si="14"/>
        <v/>
      </c>
      <c r="AA30" s="63"/>
      <c r="AE30" s="237" t="str">
        <f>初期条件設定表!U24</f>
        <v xml:space="preserve"> </v>
      </c>
      <c r="AF30" s="239" t="str">
        <f>初期条件設定表!V24</f>
        <v>S</v>
      </c>
    </row>
    <row r="31" spans="1:32" ht="46.15" customHeight="1">
      <c r="A31" s="230" t="str">
        <f t="shared" si="8"/>
        <v/>
      </c>
      <c r="B31" s="85" t="s">
        <v>32</v>
      </c>
      <c r="C31" s="240" t="s">
        <v>3</v>
      </c>
      <c r="D31" s="88" t="s">
        <v>32</v>
      </c>
      <c r="E31" s="73" t="str">
        <f t="shared" si="15"/>
        <v/>
      </c>
      <c r="F31" s="74" t="s">
        <v>30</v>
      </c>
      <c r="G31" s="75" t="str">
        <f t="shared" si="16"/>
        <v/>
      </c>
      <c r="H31" s="120" t="s">
        <v>31</v>
      </c>
      <c r="I31" s="122" t="str">
        <f t="shared" si="9"/>
        <v/>
      </c>
      <c r="J31" s="125"/>
      <c r="K31" s="76" t="str">
        <f t="shared" si="10"/>
        <v/>
      </c>
      <c r="L31" s="141" t="s">
        <v>0</v>
      </c>
      <c r="M31" s="144"/>
      <c r="N31" s="145"/>
      <c r="O31" s="60" t="str">
        <f t="shared" si="0"/>
        <v/>
      </c>
      <c r="P31" s="60" t="str">
        <f t="shared" si="1"/>
        <v/>
      </c>
      <c r="Q31" s="61" t="str">
        <f t="shared" si="2"/>
        <v/>
      </c>
      <c r="R31" s="62" t="str">
        <f t="shared" si="3"/>
        <v/>
      </c>
      <c r="S31" s="62" t="str">
        <f t="shared" si="4"/>
        <v/>
      </c>
      <c r="T31" s="62" t="str">
        <f t="shared" si="5"/>
        <v/>
      </c>
      <c r="U31" s="62" t="str">
        <f t="shared" si="6"/>
        <v/>
      </c>
      <c r="V31" s="62" t="str">
        <f t="shared" si="7"/>
        <v/>
      </c>
      <c r="W31" s="62" t="str">
        <f t="shared" si="11"/>
        <v/>
      </c>
      <c r="X31" s="62" t="str">
        <f t="shared" si="13"/>
        <v/>
      </c>
      <c r="Y31" s="230" t="str">
        <f t="shared" si="12"/>
        <v/>
      </c>
      <c r="Z31" s="62" t="str">
        <f t="shared" si="14"/>
        <v/>
      </c>
      <c r="AA31" s="63"/>
      <c r="AE31" s="237" t="str">
        <f>初期条件設定表!U25</f>
        <v xml:space="preserve"> </v>
      </c>
      <c r="AF31" s="239" t="str">
        <f>初期条件設定表!V25</f>
        <v>T</v>
      </c>
    </row>
    <row r="32" spans="1:32" ht="46.15" customHeight="1" thickBot="1">
      <c r="A32" s="230" t="str">
        <f t="shared" si="8"/>
        <v/>
      </c>
      <c r="B32" s="84" t="s">
        <v>32</v>
      </c>
      <c r="C32" s="232" t="s">
        <v>3</v>
      </c>
      <c r="D32" s="87" t="s">
        <v>32</v>
      </c>
      <c r="E32" s="73" t="str">
        <f t="shared" si="15"/>
        <v/>
      </c>
      <c r="F32" s="74" t="s">
        <v>30</v>
      </c>
      <c r="G32" s="75" t="str">
        <f t="shared" si="16"/>
        <v/>
      </c>
      <c r="H32" s="120" t="s">
        <v>31</v>
      </c>
      <c r="I32" s="122" t="str">
        <f t="shared" si="9"/>
        <v/>
      </c>
      <c r="J32" s="125"/>
      <c r="K32" s="76" t="str">
        <f t="shared" si="10"/>
        <v/>
      </c>
      <c r="L32" s="141" t="s">
        <v>0</v>
      </c>
      <c r="M32" s="144"/>
      <c r="N32" s="150"/>
      <c r="O32" s="60" t="str">
        <f t="shared" si="0"/>
        <v/>
      </c>
      <c r="P32" s="60" t="str">
        <f t="shared" si="1"/>
        <v/>
      </c>
      <c r="Q32" s="61" t="str">
        <f t="shared" si="2"/>
        <v/>
      </c>
      <c r="R32" s="62" t="str">
        <f t="shared" si="3"/>
        <v/>
      </c>
      <c r="S32" s="62" t="str">
        <f t="shared" si="4"/>
        <v/>
      </c>
      <c r="T32" s="62" t="str">
        <f t="shared" si="5"/>
        <v/>
      </c>
      <c r="U32" s="62" t="str">
        <f t="shared" si="6"/>
        <v/>
      </c>
      <c r="V32" s="62" t="str">
        <f t="shared" si="7"/>
        <v/>
      </c>
      <c r="W32" s="62" t="str">
        <f t="shared" si="11"/>
        <v/>
      </c>
      <c r="X32" s="62" t="str">
        <f t="shared" si="13"/>
        <v/>
      </c>
      <c r="Y32" s="230" t="str">
        <f t="shared" si="12"/>
        <v/>
      </c>
      <c r="Z32" s="62" t="str">
        <f t="shared" si="14"/>
        <v/>
      </c>
      <c r="AA32" s="63"/>
      <c r="AE32" s="237" t="str">
        <f>初期条件設定表!U26</f>
        <v xml:space="preserve"> </v>
      </c>
      <c r="AF32" s="239" t="str">
        <f>初期条件設定表!V26</f>
        <v xml:space="preserve"> </v>
      </c>
    </row>
    <row r="33" spans="1:27" ht="46.15" hidden="1" customHeight="1">
      <c r="A33" s="230" t="str">
        <f t="shared" si="8"/>
        <v/>
      </c>
      <c r="B33" s="231" t="s">
        <v>32</v>
      </c>
      <c r="C33" s="232" t="s">
        <v>3</v>
      </c>
      <c r="D33" s="233" t="s">
        <v>32</v>
      </c>
      <c r="E33" s="73" t="str">
        <f t="shared" si="15"/>
        <v/>
      </c>
      <c r="F33" s="74" t="s">
        <v>30</v>
      </c>
      <c r="G33" s="75" t="str">
        <f t="shared" si="16"/>
        <v/>
      </c>
      <c r="H33" s="120" t="s">
        <v>31</v>
      </c>
      <c r="I33" s="122" t="str">
        <f t="shared" si="9"/>
        <v/>
      </c>
      <c r="J33" s="234"/>
      <c r="K33" s="76" t="str">
        <f t="shared" si="10"/>
        <v/>
      </c>
      <c r="L33" s="67" t="s">
        <v>0</v>
      </c>
      <c r="M33" s="241"/>
      <c r="N33" s="242"/>
      <c r="O33" s="60" t="str">
        <f t="shared" si="0"/>
        <v/>
      </c>
      <c r="P33" s="60" t="str">
        <f t="shared" si="1"/>
        <v/>
      </c>
      <c r="Q33" s="61" t="str">
        <f t="shared" si="2"/>
        <v/>
      </c>
      <c r="R33" s="62" t="str">
        <f t="shared" si="3"/>
        <v/>
      </c>
      <c r="S33" s="62" t="str">
        <f t="shared" si="4"/>
        <v/>
      </c>
      <c r="T33" s="62" t="str">
        <f t="shared" si="5"/>
        <v/>
      </c>
      <c r="U33" s="62" t="str">
        <f t="shared" si="6"/>
        <v/>
      </c>
      <c r="V33" s="62" t="str">
        <f t="shared" si="7"/>
        <v/>
      </c>
      <c r="W33" s="62" t="str">
        <f t="shared" si="11"/>
        <v/>
      </c>
      <c r="X33" s="62" t="str">
        <f t="shared" si="13"/>
        <v/>
      </c>
      <c r="Y33" s="230" t="str">
        <f t="shared" si="12"/>
        <v/>
      </c>
      <c r="Z33" s="62" t="str">
        <f t="shared" si="14"/>
        <v/>
      </c>
      <c r="AA33" s="63"/>
    </row>
    <row r="34" spans="1:27" ht="46.15" hidden="1" customHeight="1">
      <c r="A34" s="230" t="str">
        <f t="shared" si="8"/>
        <v/>
      </c>
      <c r="B34" s="231" t="s">
        <v>32</v>
      </c>
      <c r="C34" s="232" t="s">
        <v>3</v>
      </c>
      <c r="D34" s="233" t="s">
        <v>32</v>
      </c>
      <c r="E34" s="73" t="str">
        <f t="shared" si="15"/>
        <v/>
      </c>
      <c r="F34" s="74" t="s">
        <v>30</v>
      </c>
      <c r="G34" s="75" t="str">
        <f t="shared" si="16"/>
        <v/>
      </c>
      <c r="H34" s="120" t="s">
        <v>31</v>
      </c>
      <c r="I34" s="122" t="str">
        <f t="shared" si="9"/>
        <v/>
      </c>
      <c r="J34" s="234"/>
      <c r="K34" s="76" t="str">
        <f t="shared" si="10"/>
        <v/>
      </c>
      <c r="L34" s="67" t="s">
        <v>0</v>
      </c>
      <c r="M34" s="243"/>
      <c r="N34" s="244"/>
      <c r="O34" s="60" t="str">
        <f t="shared" si="0"/>
        <v/>
      </c>
      <c r="P34" s="60" t="str">
        <f t="shared" si="1"/>
        <v/>
      </c>
      <c r="Q34" s="61" t="str">
        <f t="shared" si="2"/>
        <v/>
      </c>
      <c r="R34" s="62" t="str">
        <f t="shared" si="3"/>
        <v/>
      </c>
      <c r="S34" s="62" t="str">
        <f t="shared" si="4"/>
        <v/>
      </c>
      <c r="T34" s="62" t="str">
        <f t="shared" si="5"/>
        <v/>
      </c>
      <c r="U34" s="62" t="str">
        <f t="shared" si="6"/>
        <v/>
      </c>
      <c r="V34" s="62" t="str">
        <f t="shared" si="7"/>
        <v/>
      </c>
      <c r="W34" s="62" t="str">
        <f t="shared" ref="W34:W35" si="17">IF(OR(DBCS($B34)="：",$B34="",DBCS($D34)="：",$D34=""),"",SUM(R34:V34))</f>
        <v/>
      </c>
      <c r="X34" s="62" t="str">
        <f t="shared" si="13"/>
        <v/>
      </c>
      <c r="Y34" s="230" t="str">
        <f t="shared" si="12"/>
        <v/>
      </c>
      <c r="Z34" s="62"/>
      <c r="AA34" s="63"/>
    </row>
    <row r="35" spans="1:27" ht="46.15" hidden="1" customHeight="1" thickBot="1">
      <c r="A35" s="245" t="str">
        <f t="shared" si="8"/>
        <v/>
      </c>
      <c r="B35" s="246" t="s">
        <v>59</v>
      </c>
      <c r="C35" s="247" t="s">
        <v>25</v>
      </c>
      <c r="D35" s="248" t="s">
        <v>59</v>
      </c>
      <c r="E35" s="80" t="str">
        <f t="shared" si="15"/>
        <v/>
      </c>
      <c r="F35" s="81" t="s">
        <v>64</v>
      </c>
      <c r="G35" s="82" t="str">
        <f t="shared" si="16"/>
        <v/>
      </c>
      <c r="H35" s="121" t="s">
        <v>83</v>
      </c>
      <c r="I35" s="123" t="str">
        <f t="shared" si="9"/>
        <v/>
      </c>
      <c r="J35" s="249"/>
      <c r="K35" s="83" t="str">
        <f t="shared" si="10"/>
        <v/>
      </c>
      <c r="L35" s="68" t="s">
        <v>84</v>
      </c>
      <c r="M35" s="243"/>
      <c r="N35" s="244"/>
      <c r="O35" s="60" t="str">
        <f t="shared" si="0"/>
        <v/>
      </c>
      <c r="P35" s="60" t="str">
        <f t="shared" si="1"/>
        <v/>
      </c>
      <c r="Q35" s="61" t="str">
        <f t="shared" si="2"/>
        <v/>
      </c>
      <c r="R35" s="62" t="str">
        <f t="shared" si="3"/>
        <v/>
      </c>
      <c r="S35" s="62" t="str">
        <f t="shared" si="4"/>
        <v/>
      </c>
      <c r="T35" s="62" t="str">
        <f t="shared" si="5"/>
        <v/>
      </c>
      <c r="U35" s="62" t="str">
        <f t="shared" si="6"/>
        <v/>
      </c>
      <c r="V35" s="62" t="str">
        <f t="shared" si="7"/>
        <v/>
      </c>
      <c r="W35" s="62" t="str">
        <f t="shared" si="17"/>
        <v/>
      </c>
      <c r="X35" s="62" t="str">
        <f t="shared" si="13"/>
        <v/>
      </c>
      <c r="Y35" s="245" t="str">
        <f t="shared" si="12"/>
        <v/>
      </c>
      <c r="Z35" s="62" t="str">
        <f>IF(OR(DBCS($B35)="：",$B35="",DBCS($D35)="：",$D35=""),"",MAX(MIN($D35,TIME(23,59,59))-MAX($B35,$AG$1),0))</f>
        <v/>
      </c>
      <c r="AA35" s="63"/>
    </row>
    <row r="36" spans="1:27" ht="41.25" customHeight="1" thickBot="1">
      <c r="A36" s="250" t="s">
        <v>33</v>
      </c>
      <c r="B36" s="443"/>
      <c r="C36" s="444"/>
      <c r="D36" s="445"/>
      <c r="E36" s="421">
        <f>SUM(E9:E35)+SUM(G9:G35)/60</f>
        <v>0</v>
      </c>
      <c r="F36" s="422"/>
      <c r="G36" s="423" t="s">
        <v>1</v>
      </c>
      <c r="H36" s="424"/>
      <c r="I36" s="127"/>
      <c r="J36" s="128"/>
      <c r="K36" s="69">
        <f>SUM(K9:K35)</f>
        <v>0</v>
      </c>
      <c r="L36" s="161" t="s">
        <v>0</v>
      </c>
      <c r="M36" s="166"/>
      <c r="N36" s="251"/>
      <c r="V36" s="63"/>
      <c r="W36" s="63"/>
      <c r="X36" s="63"/>
      <c r="Y36" s="63"/>
      <c r="Z36" s="63"/>
      <c r="AA36" s="63"/>
    </row>
    <row r="37" spans="1:27" ht="19.5" customHeight="1">
      <c r="A37" s="252"/>
      <c r="B37" s="253"/>
      <c r="C37" s="253"/>
      <c r="D37" s="253"/>
      <c r="E37" s="254"/>
      <c r="F37" s="254"/>
      <c r="G37" s="253"/>
      <c r="H37" s="253"/>
      <c r="I37" s="253"/>
      <c r="J37" s="253"/>
      <c r="K37" s="255"/>
      <c r="L37" s="222"/>
      <c r="M37" s="256"/>
      <c r="N37" s="256"/>
    </row>
    <row r="38" spans="1:27" ht="25.9" customHeight="1">
      <c r="B38" s="257" t="s">
        <v>177</v>
      </c>
    </row>
    <row r="39" spans="1:27" ht="21.65" customHeight="1"/>
    <row r="40" spans="1:27" ht="31.4" customHeight="1">
      <c r="M40" s="258" t="s">
        <v>178</v>
      </c>
      <c r="N40" s="261"/>
    </row>
    <row r="41" spans="1:27" ht="31.4" customHeight="1">
      <c r="M41" s="258" t="s">
        <v>179</v>
      </c>
      <c r="N41" s="261"/>
    </row>
    <row r="42" spans="1:27" ht="31.4" customHeight="1">
      <c r="M42" s="258" t="s">
        <v>180</v>
      </c>
      <c r="N42" s="261"/>
    </row>
  </sheetData>
  <sheetProtection sheet="1" selectLockedCells="1"/>
  <mergeCells count="25">
    <mergeCell ref="AH6:AI6"/>
    <mergeCell ref="D1:N2"/>
    <mergeCell ref="AD1:AD5"/>
    <mergeCell ref="B3:D3"/>
    <mergeCell ref="B4:D4"/>
    <mergeCell ref="B5:D5"/>
    <mergeCell ref="A7:A8"/>
    <mergeCell ref="B7:D8"/>
    <mergeCell ref="E7:H8"/>
    <mergeCell ref="I7:I8"/>
    <mergeCell ref="J7:J8"/>
    <mergeCell ref="T7:T8"/>
    <mergeCell ref="U7:U8"/>
    <mergeCell ref="V7:V8"/>
    <mergeCell ref="W7:W8"/>
    <mergeCell ref="B36:D36"/>
    <mergeCell ref="E36:F36"/>
    <mergeCell ref="G36:H36"/>
    <mergeCell ref="M7:N7"/>
    <mergeCell ref="S7:S8"/>
    <mergeCell ref="O7:O8"/>
    <mergeCell ref="P7:P8"/>
    <mergeCell ref="Q7:Q8"/>
    <mergeCell ref="R7:R8"/>
    <mergeCell ref="K7:L8"/>
  </mergeCells>
  <phoneticPr fontId="3"/>
  <dataValidations count="5">
    <dataValidation type="list" allowBlank="1" showInputMessage="1" showErrorMessage="1" sqref="N33:N35">
      <formula1>$AF$11:$AF$16</formula1>
    </dataValidation>
    <dataValidation type="list" allowBlank="1" showInputMessage="1" showErrorMessage="1" sqref="M33:M35">
      <formula1>$AE$11:$AE$20</formula1>
    </dataValidation>
    <dataValidation type="list" allowBlank="1" showInputMessage="1" showErrorMessage="1" sqref="N9:N32">
      <formula1>$AF$11:$AF$32</formula1>
    </dataValidation>
    <dataValidation type="time" allowBlank="1" showInputMessage="1" showErrorMessage="1" sqref="B9:B35 D9:D35">
      <formula1>0</formula1>
      <formula2>0.999305555555556</formula2>
    </dataValidation>
    <dataValidation type="list" allowBlank="1" showInputMessage="1" showErrorMessage="1" sqref="M9:M32">
      <formula1>$AE$11:$AE$21</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rowBreaks count="1" manualBreakCount="1">
    <brk id="42" max="13"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theme="4" tint="0.39997558519241921"/>
    <pageSetUpPr fitToPage="1"/>
  </sheetPr>
  <dimension ref="A1:AP42"/>
  <sheetViews>
    <sheetView view="pageBreakPreview" zoomScaleNormal="70" zoomScaleSheetLayoutView="100" workbookViewId="0">
      <selection activeCell="M11" sqref="M11"/>
    </sheetView>
  </sheetViews>
  <sheetFormatPr defaultColWidth="11.36328125" defaultRowHeight="13"/>
  <cols>
    <col min="1" max="1" width="19.08984375" style="47" customWidth="1"/>
    <col min="2" max="2" width="9.6328125" style="47" customWidth="1"/>
    <col min="3" max="3" width="3.90625" style="202" bestFit="1" customWidth="1"/>
    <col min="4" max="4" width="9.6328125" style="47" customWidth="1"/>
    <col min="5" max="5" width="4.6328125" style="47" customWidth="1"/>
    <col min="6" max="6" width="5.08984375" style="47" customWidth="1"/>
    <col min="7" max="7" width="4.6328125" style="47" customWidth="1"/>
    <col min="8" max="8" width="3.08984375" style="47" customWidth="1"/>
    <col min="9" max="10" width="6.6328125" style="47" customWidth="1"/>
    <col min="11" max="11" width="11.6328125" style="47" customWidth="1"/>
    <col min="12" max="12" width="2.90625" style="47" customWidth="1"/>
    <col min="13" max="14" width="30.6328125" style="223" customWidth="1"/>
    <col min="15" max="42" width="10.6328125" style="47" hidden="1" customWidth="1"/>
    <col min="43" max="43" width="10.6328125" style="47" customWidth="1"/>
    <col min="44" max="262" width="11.36328125" style="47"/>
    <col min="263" max="263" width="16.90625" style="47" customWidth="1"/>
    <col min="264" max="264" width="11.08984375" style="47" customWidth="1"/>
    <col min="265" max="265" width="3.90625" style="47" bestFit="1" customWidth="1"/>
    <col min="266" max="266" width="11.08984375" style="47" customWidth="1"/>
    <col min="267" max="267" width="6" style="47" customWidth="1"/>
    <col min="268" max="268" width="5.08984375" style="47" customWidth="1"/>
    <col min="269" max="269" width="5.90625" style="47" customWidth="1"/>
    <col min="270" max="270" width="3.08984375" style="47" customWidth="1"/>
    <col min="271" max="271" width="12.90625" style="47" customWidth="1"/>
    <col min="272" max="272" width="2.90625" style="47" customWidth="1"/>
    <col min="273" max="273" width="77.453125" style="47" customWidth="1"/>
    <col min="274" max="518" width="11.36328125" style="47"/>
    <col min="519" max="519" width="16.90625" style="47" customWidth="1"/>
    <col min="520" max="520" width="11.08984375" style="47" customWidth="1"/>
    <col min="521" max="521" width="3.90625" style="47" bestFit="1" customWidth="1"/>
    <col min="522" max="522" width="11.08984375" style="47" customWidth="1"/>
    <col min="523" max="523" width="6" style="47" customWidth="1"/>
    <col min="524" max="524" width="5.08984375" style="47" customWidth="1"/>
    <col min="525" max="525" width="5.90625" style="47" customWidth="1"/>
    <col min="526" max="526" width="3.08984375" style="47" customWidth="1"/>
    <col min="527" max="527" width="12.90625" style="47" customWidth="1"/>
    <col min="528" max="528" width="2.90625" style="47" customWidth="1"/>
    <col min="529" max="529" width="77.453125" style="47" customWidth="1"/>
    <col min="530" max="774" width="11.36328125" style="47"/>
    <col min="775" max="775" width="16.90625" style="47" customWidth="1"/>
    <col min="776" max="776" width="11.08984375" style="47" customWidth="1"/>
    <col min="777" max="777" width="3.90625" style="47" bestFit="1" customWidth="1"/>
    <col min="778" max="778" width="11.08984375" style="47" customWidth="1"/>
    <col min="779" max="779" width="6" style="47" customWidth="1"/>
    <col min="780" max="780" width="5.08984375" style="47" customWidth="1"/>
    <col min="781" max="781" width="5.90625" style="47" customWidth="1"/>
    <col min="782" max="782" width="3.08984375" style="47" customWidth="1"/>
    <col min="783" max="783" width="12.90625" style="47" customWidth="1"/>
    <col min="784" max="784" width="2.90625" style="47" customWidth="1"/>
    <col min="785" max="785" width="77.453125" style="47" customWidth="1"/>
    <col min="786" max="1030" width="11.36328125" style="47"/>
    <col min="1031" max="1031" width="16.90625" style="47" customWidth="1"/>
    <col min="1032" max="1032" width="11.08984375" style="47" customWidth="1"/>
    <col min="1033" max="1033" width="3.90625" style="47" bestFit="1" customWidth="1"/>
    <col min="1034" max="1034" width="11.08984375" style="47" customWidth="1"/>
    <col min="1035" max="1035" width="6" style="47" customWidth="1"/>
    <col min="1036" max="1036" width="5.08984375" style="47" customWidth="1"/>
    <col min="1037" max="1037" width="5.90625" style="47" customWidth="1"/>
    <col min="1038" max="1038" width="3.08984375" style="47" customWidth="1"/>
    <col min="1039" max="1039" width="12.90625" style="47" customWidth="1"/>
    <col min="1040" max="1040" width="2.90625" style="47" customWidth="1"/>
    <col min="1041" max="1041" width="77.453125" style="47" customWidth="1"/>
    <col min="1042" max="1286" width="11.36328125" style="47"/>
    <col min="1287" max="1287" width="16.90625" style="47" customWidth="1"/>
    <col min="1288" max="1288" width="11.08984375" style="47" customWidth="1"/>
    <col min="1289" max="1289" width="3.90625" style="47" bestFit="1" customWidth="1"/>
    <col min="1290" max="1290" width="11.08984375" style="47" customWidth="1"/>
    <col min="1291" max="1291" width="6" style="47" customWidth="1"/>
    <col min="1292" max="1292" width="5.08984375" style="47" customWidth="1"/>
    <col min="1293" max="1293" width="5.90625" style="47" customWidth="1"/>
    <col min="1294" max="1294" width="3.08984375" style="47" customWidth="1"/>
    <col min="1295" max="1295" width="12.90625" style="47" customWidth="1"/>
    <col min="1296" max="1296" width="2.90625" style="47" customWidth="1"/>
    <col min="1297" max="1297" width="77.453125" style="47" customWidth="1"/>
    <col min="1298" max="1542" width="11.36328125" style="47"/>
    <col min="1543" max="1543" width="16.90625" style="47" customWidth="1"/>
    <col min="1544" max="1544" width="11.08984375" style="47" customWidth="1"/>
    <col min="1545" max="1545" width="3.90625" style="47" bestFit="1" customWidth="1"/>
    <col min="1546" max="1546" width="11.08984375" style="47" customWidth="1"/>
    <col min="1547" max="1547" width="6" style="47" customWidth="1"/>
    <col min="1548" max="1548" width="5.08984375" style="47" customWidth="1"/>
    <col min="1549" max="1549" width="5.90625" style="47" customWidth="1"/>
    <col min="1550" max="1550" width="3.08984375" style="47" customWidth="1"/>
    <col min="1551" max="1551" width="12.90625" style="47" customWidth="1"/>
    <col min="1552" max="1552" width="2.90625" style="47" customWidth="1"/>
    <col min="1553" max="1553" width="77.453125" style="47" customWidth="1"/>
    <col min="1554" max="1798" width="11.36328125" style="47"/>
    <col min="1799" max="1799" width="16.90625" style="47" customWidth="1"/>
    <col min="1800" max="1800" width="11.08984375" style="47" customWidth="1"/>
    <col min="1801" max="1801" width="3.90625" style="47" bestFit="1" customWidth="1"/>
    <col min="1802" max="1802" width="11.08984375" style="47" customWidth="1"/>
    <col min="1803" max="1803" width="6" style="47" customWidth="1"/>
    <col min="1804" max="1804" width="5.08984375" style="47" customWidth="1"/>
    <col min="1805" max="1805" width="5.90625" style="47" customWidth="1"/>
    <col min="1806" max="1806" width="3.08984375" style="47" customWidth="1"/>
    <col min="1807" max="1807" width="12.90625" style="47" customWidth="1"/>
    <col min="1808" max="1808" width="2.90625" style="47" customWidth="1"/>
    <col min="1809" max="1809" width="77.453125" style="47" customWidth="1"/>
    <col min="1810" max="2054" width="11.36328125" style="47"/>
    <col min="2055" max="2055" width="16.90625" style="47" customWidth="1"/>
    <col min="2056" max="2056" width="11.08984375" style="47" customWidth="1"/>
    <col min="2057" max="2057" width="3.90625" style="47" bestFit="1" customWidth="1"/>
    <col min="2058" max="2058" width="11.08984375" style="47" customWidth="1"/>
    <col min="2059" max="2059" width="6" style="47" customWidth="1"/>
    <col min="2060" max="2060" width="5.08984375" style="47" customWidth="1"/>
    <col min="2061" max="2061" width="5.90625" style="47" customWidth="1"/>
    <col min="2062" max="2062" width="3.08984375" style="47" customWidth="1"/>
    <col min="2063" max="2063" width="12.90625" style="47" customWidth="1"/>
    <col min="2064" max="2064" width="2.90625" style="47" customWidth="1"/>
    <col min="2065" max="2065" width="77.453125" style="47" customWidth="1"/>
    <col min="2066" max="2310" width="11.36328125" style="47"/>
    <col min="2311" max="2311" width="16.90625" style="47" customWidth="1"/>
    <col min="2312" max="2312" width="11.08984375" style="47" customWidth="1"/>
    <col min="2313" max="2313" width="3.90625" style="47" bestFit="1" customWidth="1"/>
    <col min="2314" max="2314" width="11.08984375" style="47" customWidth="1"/>
    <col min="2315" max="2315" width="6" style="47" customWidth="1"/>
    <col min="2316" max="2316" width="5.08984375" style="47" customWidth="1"/>
    <col min="2317" max="2317" width="5.90625" style="47" customWidth="1"/>
    <col min="2318" max="2318" width="3.08984375" style="47" customWidth="1"/>
    <col min="2319" max="2319" width="12.90625" style="47" customWidth="1"/>
    <col min="2320" max="2320" width="2.90625" style="47" customWidth="1"/>
    <col min="2321" max="2321" width="77.453125" style="47" customWidth="1"/>
    <col min="2322" max="2566" width="11.36328125" style="47"/>
    <col min="2567" max="2567" width="16.90625" style="47" customWidth="1"/>
    <col min="2568" max="2568" width="11.08984375" style="47" customWidth="1"/>
    <col min="2569" max="2569" width="3.90625" style="47" bestFit="1" customWidth="1"/>
    <col min="2570" max="2570" width="11.08984375" style="47" customWidth="1"/>
    <col min="2571" max="2571" width="6" style="47" customWidth="1"/>
    <col min="2572" max="2572" width="5.08984375" style="47" customWidth="1"/>
    <col min="2573" max="2573" width="5.90625" style="47" customWidth="1"/>
    <col min="2574" max="2574" width="3.08984375" style="47" customWidth="1"/>
    <col min="2575" max="2575" width="12.90625" style="47" customWidth="1"/>
    <col min="2576" max="2576" width="2.90625" style="47" customWidth="1"/>
    <col min="2577" max="2577" width="77.453125" style="47" customWidth="1"/>
    <col min="2578" max="2822" width="11.36328125" style="47"/>
    <col min="2823" max="2823" width="16.90625" style="47" customWidth="1"/>
    <col min="2824" max="2824" width="11.08984375" style="47" customWidth="1"/>
    <col min="2825" max="2825" width="3.90625" style="47" bestFit="1" customWidth="1"/>
    <col min="2826" max="2826" width="11.08984375" style="47" customWidth="1"/>
    <col min="2827" max="2827" width="6" style="47" customWidth="1"/>
    <col min="2828" max="2828" width="5.08984375" style="47" customWidth="1"/>
    <col min="2829" max="2829" width="5.90625" style="47" customWidth="1"/>
    <col min="2830" max="2830" width="3.08984375" style="47" customWidth="1"/>
    <col min="2831" max="2831" width="12.90625" style="47" customWidth="1"/>
    <col min="2832" max="2832" width="2.90625" style="47" customWidth="1"/>
    <col min="2833" max="2833" width="77.453125" style="47" customWidth="1"/>
    <col min="2834" max="3078" width="11.36328125" style="47"/>
    <col min="3079" max="3079" width="16.90625" style="47" customWidth="1"/>
    <col min="3080" max="3080" width="11.08984375" style="47" customWidth="1"/>
    <col min="3081" max="3081" width="3.90625" style="47" bestFit="1" customWidth="1"/>
    <col min="3082" max="3082" width="11.08984375" style="47" customWidth="1"/>
    <col min="3083" max="3083" width="6" style="47" customWidth="1"/>
    <col min="3084" max="3084" width="5.08984375" style="47" customWidth="1"/>
    <col min="3085" max="3085" width="5.90625" style="47" customWidth="1"/>
    <col min="3086" max="3086" width="3.08984375" style="47" customWidth="1"/>
    <col min="3087" max="3087" width="12.90625" style="47" customWidth="1"/>
    <col min="3088" max="3088" width="2.90625" style="47" customWidth="1"/>
    <col min="3089" max="3089" width="77.453125" style="47" customWidth="1"/>
    <col min="3090" max="3334" width="11.36328125" style="47"/>
    <col min="3335" max="3335" width="16.90625" style="47" customWidth="1"/>
    <col min="3336" max="3336" width="11.08984375" style="47" customWidth="1"/>
    <col min="3337" max="3337" width="3.90625" style="47" bestFit="1" customWidth="1"/>
    <col min="3338" max="3338" width="11.08984375" style="47" customWidth="1"/>
    <col min="3339" max="3339" width="6" style="47" customWidth="1"/>
    <col min="3340" max="3340" width="5.08984375" style="47" customWidth="1"/>
    <col min="3341" max="3341" width="5.90625" style="47" customWidth="1"/>
    <col min="3342" max="3342" width="3.08984375" style="47" customWidth="1"/>
    <col min="3343" max="3343" width="12.90625" style="47" customWidth="1"/>
    <col min="3344" max="3344" width="2.90625" style="47" customWidth="1"/>
    <col min="3345" max="3345" width="77.453125" style="47" customWidth="1"/>
    <col min="3346" max="3590" width="11.36328125" style="47"/>
    <col min="3591" max="3591" width="16.90625" style="47" customWidth="1"/>
    <col min="3592" max="3592" width="11.08984375" style="47" customWidth="1"/>
    <col min="3593" max="3593" width="3.90625" style="47" bestFit="1" customWidth="1"/>
    <col min="3594" max="3594" width="11.08984375" style="47" customWidth="1"/>
    <col min="3595" max="3595" width="6" style="47" customWidth="1"/>
    <col min="3596" max="3596" width="5.08984375" style="47" customWidth="1"/>
    <col min="3597" max="3597" width="5.90625" style="47" customWidth="1"/>
    <col min="3598" max="3598" width="3.08984375" style="47" customWidth="1"/>
    <col min="3599" max="3599" width="12.90625" style="47" customWidth="1"/>
    <col min="3600" max="3600" width="2.90625" style="47" customWidth="1"/>
    <col min="3601" max="3601" width="77.453125" style="47" customWidth="1"/>
    <col min="3602" max="3846" width="11.36328125" style="47"/>
    <col min="3847" max="3847" width="16.90625" style="47" customWidth="1"/>
    <col min="3848" max="3848" width="11.08984375" style="47" customWidth="1"/>
    <col min="3849" max="3849" width="3.90625" style="47" bestFit="1" customWidth="1"/>
    <col min="3850" max="3850" width="11.08984375" style="47" customWidth="1"/>
    <col min="3851" max="3851" width="6" style="47" customWidth="1"/>
    <col min="3852" max="3852" width="5.08984375" style="47" customWidth="1"/>
    <col min="3853" max="3853" width="5.90625" style="47" customWidth="1"/>
    <col min="3854" max="3854" width="3.08984375" style="47" customWidth="1"/>
    <col min="3855" max="3855" width="12.90625" style="47" customWidth="1"/>
    <col min="3856" max="3856" width="2.90625" style="47" customWidth="1"/>
    <col min="3857" max="3857" width="77.453125" style="47" customWidth="1"/>
    <col min="3858" max="4102" width="11.36328125" style="47"/>
    <col min="4103" max="4103" width="16.90625" style="47" customWidth="1"/>
    <col min="4104" max="4104" width="11.08984375" style="47" customWidth="1"/>
    <col min="4105" max="4105" width="3.90625" style="47" bestFit="1" customWidth="1"/>
    <col min="4106" max="4106" width="11.08984375" style="47" customWidth="1"/>
    <col min="4107" max="4107" width="6" style="47" customWidth="1"/>
    <col min="4108" max="4108" width="5.08984375" style="47" customWidth="1"/>
    <col min="4109" max="4109" width="5.90625" style="47" customWidth="1"/>
    <col min="4110" max="4110" width="3.08984375" style="47" customWidth="1"/>
    <col min="4111" max="4111" width="12.90625" style="47" customWidth="1"/>
    <col min="4112" max="4112" width="2.90625" style="47" customWidth="1"/>
    <col min="4113" max="4113" width="77.453125" style="47" customWidth="1"/>
    <col min="4114" max="4358" width="11.36328125" style="47"/>
    <col min="4359" max="4359" width="16.90625" style="47" customWidth="1"/>
    <col min="4360" max="4360" width="11.08984375" style="47" customWidth="1"/>
    <col min="4361" max="4361" width="3.90625" style="47" bestFit="1" customWidth="1"/>
    <col min="4362" max="4362" width="11.08984375" style="47" customWidth="1"/>
    <col min="4363" max="4363" width="6" style="47" customWidth="1"/>
    <col min="4364" max="4364" width="5.08984375" style="47" customWidth="1"/>
    <col min="4365" max="4365" width="5.90625" style="47" customWidth="1"/>
    <col min="4366" max="4366" width="3.08984375" style="47" customWidth="1"/>
    <col min="4367" max="4367" width="12.90625" style="47" customWidth="1"/>
    <col min="4368" max="4368" width="2.90625" style="47" customWidth="1"/>
    <col min="4369" max="4369" width="77.453125" style="47" customWidth="1"/>
    <col min="4370" max="4614" width="11.36328125" style="47"/>
    <col min="4615" max="4615" width="16.90625" style="47" customWidth="1"/>
    <col min="4616" max="4616" width="11.08984375" style="47" customWidth="1"/>
    <col min="4617" max="4617" width="3.90625" style="47" bestFit="1" customWidth="1"/>
    <col min="4618" max="4618" width="11.08984375" style="47" customWidth="1"/>
    <col min="4619" max="4619" width="6" style="47" customWidth="1"/>
    <col min="4620" max="4620" width="5.08984375" style="47" customWidth="1"/>
    <col min="4621" max="4621" width="5.90625" style="47" customWidth="1"/>
    <col min="4622" max="4622" width="3.08984375" style="47" customWidth="1"/>
    <col min="4623" max="4623" width="12.90625" style="47" customWidth="1"/>
    <col min="4624" max="4624" width="2.90625" style="47" customWidth="1"/>
    <col min="4625" max="4625" width="77.453125" style="47" customWidth="1"/>
    <col min="4626" max="4870" width="11.36328125" style="47"/>
    <col min="4871" max="4871" width="16.90625" style="47" customWidth="1"/>
    <col min="4872" max="4872" width="11.08984375" style="47" customWidth="1"/>
    <col min="4873" max="4873" width="3.90625" style="47" bestFit="1" customWidth="1"/>
    <col min="4874" max="4874" width="11.08984375" style="47" customWidth="1"/>
    <col min="4875" max="4875" width="6" style="47" customWidth="1"/>
    <col min="4876" max="4876" width="5.08984375" style="47" customWidth="1"/>
    <col min="4877" max="4877" width="5.90625" style="47" customWidth="1"/>
    <col min="4878" max="4878" width="3.08984375" style="47" customWidth="1"/>
    <col min="4879" max="4879" width="12.90625" style="47" customWidth="1"/>
    <col min="4880" max="4880" width="2.90625" style="47" customWidth="1"/>
    <col min="4881" max="4881" width="77.453125" style="47" customWidth="1"/>
    <col min="4882" max="5126" width="11.36328125" style="47"/>
    <col min="5127" max="5127" width="16.90625" style="47" customWidth="1"/>
    <col min="5128" max="5128" width="11.08984375" style="47" customWidth="1"/>
    <col min="5129" max="5129" width="3.90625" style="47" bestFit="1" customWidth="1"/>
    <col min="5130" max="5130" width="11.08984375" style="47" customWidth="1"/>
    <col min="5131" max="5131" width="6" style="47" customWidth="1"/>
    <col min="5132" max="5132" width="5.08984375" style="47" customWidth="1"/>
    <col min="5133" max="5133" width="5.90625" style="47" customWidth="1"/>
    <col min="5134" max="5134" width="3.08984375" style="47" customWidth="1"/>
    <col min="5135" max="5135" width="12.90625" style="47" customWidth="1"/>
    <col min="5136" max="5136" width="2.90625" style="47" customWidth="1"/>
    <col min="5137" max="5137" width="77.453125" style="47" customWidth="1"/>
    <col min="5138" max="5382" width="11.36328125" style="47"/>
    <col min="5383" max="5383" width="16.90625" style="47" customWidth="1"/>
    <col min="5384" max="5384" width="11.08984375" style="47" customWidth="1"/>
    <col min="5385" max="5385" width="3.90625" style="47" bestFit="1" customWidth="1"/>
    <col min="5386" max="5386" width="11.08984375" style="47" customWidth="1"/>
    <col min="5387" max="5387" width="6" style="47" customWidth="1"/>
    <col min="5388" max="5388" width="5.08984375" style="47" customWidth="1"/>
    <col min="5389" max="5389" width="5.90625" style="47" customWidth="1"/>
    <col min="5390" max="5390" width="3.08984375" style="47" customWidth="1"/>
    <col min="5391" max="5391" width="12.90625" style="47" customWidth="1"/>
    <col min="5392" max="5392" width="2.90625" style="47" customWidth="1"/>
    <col min="5393" max="5393" width="77.453125" style="47" customWidth="1"/>
    <col min="5394" max="5638" width="11.36328125" style="47"/>
    <col min="5639" max="5639" width="16.90625" style="47" customWidth="1"/>
    <col min="5640" max="5640" width="11.08984375" style="47" customWidth="1"/>
    <col min="5641" max="5641" width="3.90625" style="47" bestFit="1" customWidth="1"/>
    <col min="5642" max="5642" width="11.08984375" style="47" customWidth="1"/>
    <col min="5643" max="5643" width="6" style="47" customWidth="1"/>
    <col min="5644" max="5644" width="5.08984375" style="47" customWidth="1"/>
    <col min="5645" max="5645" width="5.90625" style="47" customWidth="1"/>
    <col min="5646" max="5646" width="3.08984375" style="47" customWidth="1"/>
    <col min="5647" max="5647" width="12.90625" style="47" customWidth="1"/>
    <col min="5648" max="5648" width="2.90625" style="47" customWidth="1"/>
    <col min="5649" max="5649" width="77.453125" style="47" customWidth="1"/>
    <col min="5650" max="5894" width="11.36328125" style="47"/>
    <col min="5895" max="5895" width="16.90625" style="47" customWidth="1"/>
    <col min="5896" max="5896" width="11.08984375" style="47" customWidth="1"/>
    <col min="5897" max="5897" width="3.90625" style="47" bestFit="1" customWidth="1"/>
    <col min="5898" max="5898" width="11.08984375" style="47" customWidth="1"/>
    <col min="5899" max="5899" width="6" style="47" customWidth="1"/>
    <col min="5900" max="5900" width="5.08984375" style="47" customWidth="1"/>
    <col min="5901" max="5901" width="5.90625" style="47" customWidth="1"/>
    <col min="5902" max="5902" width="3.08984375" style="47" customWidth="1"/>
    <col min="5903" max="5903" width="12.90625" style="47" customWidth="1"/>
    <col min="5904" max="5904" width="2.90625" style="47" customWidth="1"/>
    <col min="5905" max="5905" width="77.453125" style="47" customWidth="1"/>
    <col min="5906" max="6150" width="11.36328125" style="47"/>
    <col min="6151" max="6151" width="16.90625" style="47" customWidth="1"/>
    <col min="6152" max="6152" width="11.08984375" style="47" customWidth="1"/>
    <col min="6153" max="6153" width="3.90625" style="47" bestFit="1" customWidth="1"/>
    <col min="6154" max="6154" width="11.08984375" style="47" customWidth="1"/>
    <col min="6155" max="6155" width="6" style="47" customWidth="1"/>
    <col min="6156" max="6156" width="5.08984375" style="47" customWidth="1"/>
    <col min="6157" max="6157" width="5.90625" style="47" customWidth="1"/>
    <col min="6158" max="6158" width="3.08984375" style="47" customWidth="1"/>
    <col min="6159" max="6159" width="12.90625" style="47" customWidth="1"/>
    <col min="6160" max="6160" width="2.90625" style="47" customWidth="1"/>
    <col min="6161" max="6161" width="77.453125" style="47" customWidth="1"/>
    <col min="6162" max="6406" width="11.36328125" style="47"/>
    <col min="6407" max="6407" width="16.90625" style="47" customWidth="1"/>
    <col min="6408" max="6408" width="11.08984375" style="47" customWidth="1"/>
    <col min="6409" max="6409" width="3.90625" style="47" bestFit="1" customWidth="1"/>
    <col min="6410" max="6410" width="11.08984375" style="47" customWidth="1"/>
    <col min="6411" max="6411" width="6" style="47" customWidth="1"/>
    <col min="6412" max="6412" width="5.08984375" style="47" customWidth="1"/>
    <col min="6413" max="6413" width="5.90625" style="47" customWidth="1"/>
    <col min="6414" max="6414" width="3.08984375" style="47" customWidth="1"/>
    <col min="6415" max="6415" width="12.90625" style="47" customWidth="1"/>
    <col min="6416" max="6416" width="2.90625" style="47" customWidth="1"/>
    <col min="6417" max="6417" width="77.453125" style="47" customWidth="1"/>
    <col min="6418" max="6662" width="11.36328125" style="47"/>
    <col min="6663" max="6663" width="16.90625" style="47" customWidth="1"/>
    <col min="6664" max="6664" width="11.08984375" style="47" customWidth="1"/>
    <col min="6665" max="6665" width="3.90625" style="47" bestFit="1" customWidth="1"/>
    <col min="6666" max="6666" width="11.08984375" style="47" customWidth="1"/>
    <col min="6667" max="6667" width="6" style="47" customWidth="1"/>
    <col min="6668" max="6668" width="5.08984375" style="47" customWidth="1"/>
    <col min="6669" max="6669" width="5.90625" style="47" customWidth="1"/>
    <col min="6670" max="6670" width="3.08984375" style="47" customWidth="1"/>
    <col min="6671" max="6671" width="12.90625" style="47" customWidth="1"/>
    <col min="6672" max="6672" width="2.90625" style="47" customWidth="1"/>
    <col min="6673" max="6673" width="77.453125" style="47" customWidth="1"/>
    <col min="6674" max="6918" width="11.36328125" style="47"/>
    <col min="6919" max="6919" width="16.90625" style="47" customWidth="1"/>
    <col min="6920" max="6920" width="11.08984375" style="47" customWidth="1"/>
    <col min="6921" max="6921" width="3.90625" style="47" bestFit="1" customWidth="1"/>
    <col min="6922" max="6922" width="11.08984375" style="47" customWidth="1"/>
    <col min="6923" max="6923" width="6" style="47" customWidth="1"/>
    <col min="6924" max="6924" width="5.08984375" style="47" customWidth="1"/>
    <col min="6925" max="6925" width="5.90625" style="47" customWidth="1"/>
    <col min="6926" max="6926" width="3.08984375" style="47" customWidth="1"/>
    <col min="6927" max="6927" width="12.90625" style="47" customWidth="1"/>
    <col min="6928" max="6928" width="2.90625" style="47" customWidth="1"/>
    <col min="6929" max="6929" width="77.453125" style="47" customWidth="1"/>
    <col min="6930" max="7174" width="11.36328125" style="47"/>
    <col min="7175" max="7175" width="16.90625" style="47" customWidth="1"/>
    <col min="7176" max="7176" width="11.08984375" style="47" customWidth="1"/>
    <col min="7177" max="7177" width="3.90625" style="47" bestFit="1" customWidth="1"/>
    <col min="7178" max="7178" width="11.08984375" style="47" customWidth="1"/>
    <col min="7179" max="7179" width="6" style="47" customWidth="1"/>
    <col min="7180" max="7180" width="5.08984375" style="47" customWidth="1"/>
    <col min="7181" max="7181" width="5.90625" style="47" customWidth="1"/>
    <col min="7182" max="7182" width="3.08984375" style="47" customWidth="1"/>
    <col min="7183" max="7183" width="12.90625" style="47" customWidth="1"/>
    <col min="7184" max="7184" width="2.90625" style="47" customWidth="1"/>
    <col min="7185" max="7185" width="77.453125" style="47" customWidth="1"/>
    <col min="7186" max="7430" width="11.36328125" style="47"/>
    <col min="7431" max="7431" width="16.90625" style="47" customWidth="1"/>
    <col min="7432" max="7432" width="11.08984375" style="47" customWidth="1"/>
    <col min="7433" max="7433" width="3.90625" style="47" bestFit="1" customWidth="1"/>
    <col min="7434" max="7434" width="11.08984375" style="47" customWidth="1"/>
    <col min="7435" max="7435" width="6" style="47" customWidth="1"/>
    <col min="7436" max="7436" width="5.08984375" style="47" customWidth="1"/>
    <col min="7437" max="7437" width="5.90625" style="47" customWidth="1"/>
    <col min="7438" max="7438" width="3.08984375" style="47" customWidth="1"/>
    <col min="7439" max="7439" width="12.90625" style="47" customWidth="1"/>
    <col min="7440" max="7440" width="2.90625" style="47" customWidth="1"/>
    <col min="7441" max="7441" width="77.453125" style="47" customWidth="1"/>
    <col min="7442" max="7686" width="11.36328125" style="47"/>
    <col min="7687" max="7687" width="16.90625" style="47" customWidth="1"/>
    <col min="7688" max="7688" width="11.08984375" style="47" customWidth="1"/>
    <col min="7689" max="7689" width="3.90625" style="47" bestFit="1" customWidth="1"/>
    <col min="7690" max="7690" width="11.08984375" style="47" customWidth="1"/>
    <col min="7691" max="7691" width="6" style="47" customWidth="1"/>
    <col min="7692" max="7692" width="5.08984375" style="47" customWidth="1"/>
    <col min="7693" max="7693" width="5.90625" style="47" customWidth="1"/>
    <col min="7694" max="7694" width="3.08984375" style="47" customWidth="1"/>
    <col min="7695" max="7695" width="12.90625" style="47" customWidth="1"/>
    <col min="7696" max="7696" width="2.90625" style="47" customWidth="1"/>
    <col min="7697" max="7697" width="77.453125" style="47" customWidth="1"/>
    <col min="7698" max="7942" width="11.36328125" style="47"/>
    <col min="7943" max="7943" width="16.90625" style="47" customWidth="1"/>
    <col min="7944" max="7944" width="11.08984375" style="47" customWidth="1"/>
    <col min="7945" max="7945" width="3.90625" style="47" bestFit="1" customWidth="1"/>
    <col min="7946" max="7946" width="11.08984375" style="47" customWidth="1"/>
    <col min="7947" max="7947" width="6" style="47" customWidth="1"/>
    <col min="7948" max="7948" width="5.08984375" style="47" customWidth="1"/>
    <col min="7949" max="7949" width="5.90625" style="47" customWidth="1"/>
    <col min="7950" max="7950" width="3.08984375" style="47" customWidth="1"/>
    <col min="7951" max="7951" width="12.90625" style="47" customWidth="1"/>
    <col min="7952" max="7952" width="2.90625" style="47" customWidth="1"/>
    <col min="7953" max="7953" width="77.453125" style="47" customWidth="1"/>
    <col min="7954" max="8198" width="11.36328125" style="47"/>
    <col min="8199" max="8199" width="16.90625" style="47" customWidth="1"/>
    <col min="8200" max="8200" width="11.08984375" style="47" customWidth="1"/>
    <col min="8201" max="8201" width="3.90625" style="47" bestFit="1" customWidth="1"/>
    <col min="8202" max="8202" width="11.08984375" style="47" customWidth="1"/>
    <col min="8203" max="8203" width="6" style="47" customWidth="1"/>
    <col min="8204" max="8204" width="5.08984375" style="47" customWidth="1"/>
    <col min="8205" max="8205" width="5.90625" style="47" customWidth="1"/>
    <col min="8206" max="8206" width="3.08984375" style="47" customWidth="1"/>
    <col min="8207" max="8207" width="12.90625" style="47" customWidth="1"/>
    <col min="8208" max="8208" width="2.90625" style="47" customWidth="1"/>
    <col min="8209" max="8209" width="77.453125" style="47" customWidth="1"/>
    <col min="8210" max="8454" width="11.36328125" style="47"/>
    <col min="8455" max="8455" width="16.90625" style="47" customWidth="1"/>
    <col min="8456" max="8456" width="11.08984375" style="47" customWidth="1"/>
    <col min="8457" max="8457" width="3.90625" style="47" bestFit="1" customWidth="1"/>
    <col min="8458" max="8458" width="11.08984375" style="47" customWidth="1"/>
    <col min="8459" max="8459" width="6" style="47" customWidth="1"/>
    <col min="8460" max="8460" width="5.08984375" style="47" customWidth="1"/>
    <col min="8461" max="8461" width="5.90625" style="47" customWidth="1"/>
    <col min="8462" max="8462" width="3.08984375" style="47" customWidth="1"/>
    <col min="8463" max="8463" width="12.90625" style="47" customWidth="1"/>
    <col min="8464" max="8464" width="2.90625" style="47" customWidth="1"/>
    <col min="8465" max="8465" width="77.453125" style="47" customWidth="1"/>
    <col min="8466" max="8710" width="11.36328125" style="47"/>
    <col min="8711" max="8711" width="16.90625" style="47" customWidth="1"/>
    <col min="8712" max="8712" width="11.08984375" style="47" customWidth="1"/>
    <col min="8713" max="8713" width="3.90625" style="47" bestFit="1" customWidth="1"/>
    <col min="8714" max="8714" width="11.08984375" style="47" customWidth="1"/>
    <col min="8715" max="8715" width="6" style="47" customWidth="1"/>
    <col min="8716" max="8716" width="5.08984375" style="47" customWidth="1"/>
    <col min="8717" max="8717" width="5.90625" style="47" customWidth="1"/>
    <col min="8718" max="8718" width="3.08984375" style="47" customWidth="1"/>
    <col min="8719" max="8719" width="12.90625" style="47" customWidth="1"/>
    <col min="8720" max="8720" width="2.90625" style="47" customWidth="1"/>
    <col min="8721" max="8721" width="77.453125" style="47" customWidth="1"/>
    <col min="8722" max="8966" width="11.36328125" style="47"/>
    <col min="8967" max="8967" width="16.90625" style="47" customWidth="1"/>
    <col min="8968" max="8968" width="11.08984375" style="47" customWidth="1"/>
    <col min="8969" max="8969" width="3.90625" style="47" bestFit="1" customWidth="1"/>
    <col min="8970" max="8970" width="11.08984375" style="47" customWidth="1"/>
    <col min="8971" max="8971" width="6" style="47" customWidth="1"/>
    <col min="8972" max="8972" width="5.08984375" style="47" customWidth="1"/>
    <col min="8973" max="8973" width="5.90625" style="47" customWidth="1"/>
    <col min="8974" max="8974" width="3.08984375" style="47" customWidth="1"/>
    <col min="8975" max="8975" width="12.90625" style="47" customWidth="1"/>
    <col min="8976" max="8976" width="2.90625" style="47" customWidth="1"/>
    <col min="8977" max="8977" width="77.453125" style="47" customWidth="1"/>
    <col min="8978" max="9222" width="11.36328125" style="47"/>
    <col min="9223" max="9223" width="16.90625" style="47" customWidth="1"/>
    <col min="9224" max="9224" width="11.08984375" style="47" customWidth="1"/>
    <col min="9225" max="9225" width="3.90625" style="47" bestFit="1" customWidth="1"/>
    <col min="9226" max="9226" width="11.08984375" style="47" customWidth="1"/>
    <col min="9227" max="9227" width="6" style="47" customWidth="1"/>
    <col min="9228" max="9228" width="5.08984375" style="47" customWidth="1"/>
    <col min="9229" max="9229" width="5.90625" style="47" customWidth="1"/>
    <col min="9230" max="9230" width="3.08984375" style="47" customWidth="1"/>
    <col min="9231" max="9231" width="12.90625" style="47" customWidth="1"/>
    <col min="9232" max="9232" width="2.90625" style="47" customWidth="1"/>
    <col min="9233" max="9233" width="77.453125" style="47" customWidth="1"/>
    <col min="9234" max="9478" width="11.36328125" style="47"/>
    <col min="9479" max="9479" width="16.90625" style="47" customWidth="1"/>
    <col min="9480" max="9480" width="11.08984375" style="47" customWidth="1"/>
    <col min="9481" max="9481" width="3.90625" style="47" bestFit="1" customWidth="1"/>
    <col min="9482" max="9482" width="11.08984375" style="47" customWidth="1"/>
    <col min="9483" max="9483" width="6" style="47" customWidth="1"/>
    <col min="9484" max="9484" width="5.08984375" style="47" customWidth="1"/>
    <col min="9485" max="9485" width="5.90625" style="47" customWidth="1"/>
    <col min="9486" max="9486" width="3.08984375" style="47" customWidth="1"/>
    <col min="9487" max="9487" width="12.90625" style="47" customWidth="1"/>
    <col min="9488" max="9488" width="2.90625" style="47" customWidth="1"/>
    <col min="9489" max="9489" width="77.453125" style="47" customWidth="1"/>
    <col min="9490" max="9734" width="11.36328125" style="47"/>
    <col min="9735" max="9735" width="16.90625" style="47" customWidth="1"/>
    <col min="9736" max="9736" width="11.08984375" style="47" customWidth="1"/>
    <col min="9737" max="9737" width="3.90625" style="47" bestFit="1" customWidth="1"/>
    <col min="9738" max="9738" width="11.08984375" style="47" customWidth="1"/>
    <col min="9739" max="9739" width="6" style="47" customWidth="1"/>
    <col min="9740" max="9740" width="5.08984375" style="47" customWidth="1"/>
    <col min="9741" max="9741" width="5.90625" style="47" customWidth="1"/>
    <col min="9742" max="9742" width="3.08984375" style="47" customWidth="1"/>
    <col min="9743" max="9743" width="12.90625" style="47" customWidth="1"/>
    <col min="9744" max="9744" width="2.90625" style="47" customWidth="1"/>
    <col min="9745" max="9745" width="77.453125" style="47" customWidth="1"/>
    <col min="9746" max="9990" width="11.36328125" style="47"/>
    <col min="9991" max="9991" width="16.90625" style="47" customWidth="1"/>
    <col min="9992" max="9992" width="11.08984375" style="47" customWidth="1"/>
    <col min="9993" max="9993" width="3.90625" style="47" bestFit="1" customWidth="1"/>
    <col min="9994" max="9994" width="11.08984375" style="47" customWidth="1"/>
    <col min="9995" max="9995" width="6" style="47" customWidth="1"/>
    <col min="9996" max="9996" width="5.08984375" style="47" customWidth="1"/>
    <col min="9997" max="9997" width="5.90625" style="47" customWidth="1"/>
    <col min="9998" max="9998" width="3.08984375" style="47" customWidth="1"/>
    <col min="9999" max="9999" width="12.90625" style="47" customWidth="1"/>
    <col min="10000" max="10000" width="2.90625" style="47" customWidth="1"/>
    <col min="10001" max="10001" width="77.453125" style="47" customWidth="1"/>
    <col min="10002" max="10246" width="11.36328125" style="47"/>
    <col min="10247" max="10247" width="16.90625" style="47" customWidth="1"/>
    <col min="10248" max="10248" width="11.08984375" style="47" customWidth="1"/>
    <col min="10249" max="10249" width="3.90625" style="47" bestFit="1" customWidth="1"/>
    <col min="10250" max="10250" width="11.08984375" style="47" customWidth="1"/>
    <col min="10251" max="10251" width="6" style="47" customWidth="1"/>
    <col min="10252" max="10252" width="5.08984375" style="47" customWidth="1"/>
    <col min="10253" max="10253" width="5.90625" style="47" customWidth="1"/>
    <col min="10254" max="10254" width="3.08984375" style="47" customWidth="1"/>
    <col min="10255" max="10255" width="12.90625" style="47" customWidth="1"/>
    <col min="10256" max="10256" width="2.90625" style="47" customWidth="1"/>
    <col min="10257" max="10257" width="77.453125" style="47" customWidth="1"/>
    <col min="10258" max="10502" width="11.36328125" style="47"/>
    <col min="10503" max="10503" width="16.90625" style="47" customWidth="1"/>
    <col min="10504" max="10504" width="11.08984375" style="47" customWidth="1"/>
    <col min="10505" max="10505" width="3.90625" style="47" bestFit="1" customWidth="1"/>
    <col min="10506" max="10506" width="11.08984375" style="47" customWidth="1"/>
    <col min="10507" max="10507" width="6" style="47" customWidth="1"/>
    <col min="10508" max="10508" width="5.08984375" style="47" customWidth="1"/>
    <col min="10509" max="10509" width="5.90625" style="47" customWidth="1"/>
    <col min="10510" max="10510" width="3.08984375" style="47" customWidth="1"/>
    <col min="10511" max="10511" width="12.90625" style="47" customWidth="1"/>
    <col min="10512" max="10512" width="2.90625" style="47" customWidth="1"/>
    <col min="10513" max="10513" width="77.453125" style="47" customWidth="1"/>
    <col min="10514" max="10758" width="11.36328125" style="47"/>
    <col min="10759" max="10759" width="16.90625" style="47" customWidth="1"/>
    <col min="10760" max="10760" width="11.08984375" style="47" customWidth="1"/>
    <col min="10761" max="10761" width="3.90625" style="47" bestFit="1" customWidth="1"/>
    <col min="10762" max="10762" width="11.08984375" style="47" customWidth="1"/>
    <col min="10763" max="10763" width="6" style="47" customWidth="1"/>
    <col min="10764" max="10764" width="5.08984375" style="47" customWidth="1"/>
    <col min="10765" max="10765" width="5.90625" style="47" customWidth="1"/>
    <col min="10766" max="10766" width="3.08984375" style="47" customWidth="1"/>
    <col min="10767" max="10767" width="12.90625" style="47" customWidth="1"/>
    <col min="10768" max="10768" width="2.90625" style="47" customWidth="1"/>
    <col min="10769" max="10769" width="77.453125" style="47" customWidth="1"/>
    <col min="10770" max="11014" width="11.36328125" style="47"/>
    <col min="11015" max="11015" width="16.90625" style="47" customWidth="1"/>
    <col min="11016" max="11016" width="11.08984375" style="47" customWidth="1"/>
    <col min="11017" max="11017" width="3.90625" style="47" bestFit="1" customWidth="1"/>
    <col min="11018" max="11018" width="11.08984375" style="47" customWidth="1"/>
    <col min="11019" max="11019" width="6" style="47" customWidth="1"/>
    <col min="11020" max="11020" width="5.08984375" style="47" customWidth="1"/>
    <col min="11021" max="11021" width="5.90625" style="47" customWidth="1"/>
    <col min="11022" max="11022" width="3.08984375" style="47" customWidth="1"/>
    <col min="11023" max="11023" width="12.90625" style="47" customWidth="1"/>
    <col min="11024" max="11024" width="2.90625" style="47" customWidth="1"/>
    <col min="11025" max="11025" width="77.453125" style="47" customWidth="1"/>
    <col min="11026" max="11270" width="11.36328125" style="47"/>
    <col min="11271" max="11271" width="16.90625" style="47" customWidth="1"/>
    <col min="11272" max="11272" width="11.08984375" style="47" customWidth="1"/>
    <col min="11273" max="11273" width="3.90625" style="47" bestFit="1" customWidth="1"/>
    <col min="11274" max="11274" width="11.08984375" style="47" customWidth="1"/>
    <col min="11275" max="11275" width="6" style="47" customWidth="1"/>
    <col min="11276" max="11276" width="5.08984375" style="47" customWidth="1"/>
    <col min="11277" max="11277" width="5.90625" style="47" customWidth="1"/>
    <col min="11278" max="11278" width="3.08984375" style="47" customWidth="1"/>
    <col min="11279" max="11279" width="12.90625" style="47" customWidth="1"/>
    <col min="11280" max="11280" width="2.90625" style="47" customWidth="1"/>
    <col min="11281" max="11281" width="77.453125" style="47" customWidth="1"/>
    <col min="11282" max="11526" width="11.36328125" style="47"/>
    <col min="11527" max="11527" width="16.90625" style="47" customWidth="1"/>
    <col min="11528" max="11528" width="11.08984375" style="47" customWidth="1"/>
    <col min="11529" max="11529" width="3.90625" style="47" bestFit="1" customWidth="1"/>
    <col min="11530" max="11530" width="11.08984375" style="47" customWidth="1"/>
    <col min="11531" max="11531" width="6" style="47" customWidth="1"/>
    <col min="11532" max="11532" width="5.08984375" style="47" customWidth="1"/>
    <col min="11533" max="11533" width="5.90625" style="47" customWidth="1"/>
    <col min="11534" max="11534" width="3.08984375" style="47" customWidth="1"/>
    <col min="11535" max="11535" width="12.90625" style="47" customWidth="1"/>
    <col min="11536" max="11536" width="2.90625" style="47" customWidth="1"/>
    <col min="11537" max="11537" width="77.453125" style="47" customWidth="1"/>
    <col min="11538" max="11782" width="11.36328125" style="47"/>
    <col min="11783" max="11783" width="16.90625" style="47" customWidth="1"/>
    <col min="11784" max="11784" width="11.08984375" style="47" customWidth="1"/>
    <col min="11785" max="11785" width="3.90625" style="47" bestFit="1" customWidth="1"/>
    <col min="11786" max="11786" width="11.08984375" style="47" customWidth="1"/>
    <col min="11787" max="11787" width="6" style="47" customWidth="1"/>
    <col min="11788" max="11788" width="5.08984375" style="47" customWidth="1"/>
    <col min="11789" max="11789" width="5.90625" style="47" customWidth="1"/>
    <col min="11790" max="11790" width="3.08984375" style="47" customWidth="1"/>
    <col min="11791" max="11791" width="12.90625" style="47" customWidth="1"/>
    <col min="11792" max="11792" width="2.90625" style="47" customWidth="1"/>
    <col min="11793" max="11793" width="77.453125" style="47" customWidth="1"/>
    <col min="11794" max="12038" width="11.36328125" style="47"/>
    <col min="12039" max="12039" width="16.90625" style="47" customWidth="1"/>
    <col min="12040" max="12040" width="11.08984375" style="47" customWidth="1"/>
    <col min="12041" max="12041" width="3.90625" style="47" bestFit="1" customWidth="1"/>
    <col min="12042" max="12042" width="11.08984375" style="47" customWidth="1"/>
    <col min="12043" max="12043" width="6" style="47" customWidth="1"/>
    <col min="12044" max="12044" width="5.08984375" style="47" customWidth="1"/>
    <col min="12045" max="12045" width="5.90625" style="47" customWidth="1"/>
    <col min="12046" max="12046" width="3.08984375" style="47" customWidth="1"/>
    <col min="12047" max="12047" width="12.90625" style="47" customWidth="1"/>
    <col min="12048" max="12048" width="2.90625" style="47" customWidth="1"/>
    <col min="12049" max="12049" width="77.453125" style="47" customWidth="1"/>
    <col min="12050" max="12294" width="11.36328125" style="47"/>
    <col min="12295" max="12295" width="16.90625" style="47" customWidth="1"/>
    <col min="12296" max="12296" width="11.08984375" style="47" customWidth="1"/>
    <col min="12297" max="12297" width="3.90625" style="47" bestFit="1" customWidth="1"/>
    <col min="12298" max="12298" width="11.08984375" style="47" customWidth="1"/>
    <col min="12299" max="12299" width="6" style="47" customWidth="1"/>
    <col min="12300" max="12300" width="5.08984375" style="47" customWidth="1"/>
    <col min="12301" max="12301" width="5.90625" style="47" customWidth="1"/>
    <col min="12302" max="12302" width="3.08984375" style="47" customWidth="1"/>
    <col min="12303" max="12303" width="12.90625" style="47" customWidth="1"/>
    <col min="12304" max="12304" width="2.90625" style="47" customWidth="1"/>
    <col min="12305" max="12305" width="77.453125" style="47" customWidth="1"/>
    <col min="12306" max="12550" width="11.36328125" style="47"/>
    <col min="12551" max="12551" width="16.90625" style="47" customWidth="1"/>
    <col min="12552" max="12552" width="11.08984375" style="47" customWidth="1"/>
    <col min="12553" max="12553" width="3.90625" style="47" bestFit="1" customWidth="1"/>
    <col min="12554" max="12554" width="11.08984375" style="47" customWidth="1"/>
    <col min="12555" max="12555" width="6" style="47" customWidth="1"/>
    <col min="12556" max="12556" width="5.08984375" style="47" customWidth="1"/>
    <col min="12557" max="12557" width="5.90625" style="47" customWidth="1"/>
    <col min="12558" max="12558" width="3.08984375" style="47" customWidth="1"/>
    <col min="12559" max="12559" width="12.90625" style="47" customWidth="1"/>
    <col min="12560" max="12560" width="2.90625" style="47" customWidth="1"/>
    <col min="12561" max="12561" width="77.453125" style="47" customWidth="1"/>
    <col min="12562" max="12806" width="11.36328125" style="47"/>
    <col min="12807" max="12807" width="16.90625" style="47" customWidth="1"/>
    <col min="12808" max="12808" width="11.08984375" style="47" customWidth="1"/>
    <col min="12809" max="12809" width="3.90625" style="47" bestFit="1" customWidth="1"/>
    <col min="12810" max="12810" width="11.08984375" style="47" customWidth="1"/>
    <col min="12811" max="12811" width="6" style="47" customWidth="1"/>
    <col min="12812" max="12812" width="5.08984375" style="47" customWidth="1"/>
    <col min="12813" max="12813" width="5.90625" style="47" customWidth="1"/>
    <col min="12814" max="12814" width="3.08984375" style="47" customWidth="1"/>
    <col min="12815" max="12815" width="12.90625" style="47" customWidth="1"/>
    <col min="12816" max="12816" width="2.90625" style="47" customWidth="1"/>
    <col min="12817" max="12817" width="77.453125" style="47" customWidth="1"/>
    <col min="12818" max="13062" width="11.36328125" style="47"/>
    <col min="13063" max="13063" width="16.90625" style="47" customWidth="1"/>
    <col min="13064" max="13064" width="11.08984375" style="47" customWidth="1"/>
    <col min="13065" max="13065" width="3.90625" style="47" bestFit="1" customWidth="1"/>
    <col min="13066" max="13066" width="11.08984375" style="47" customWidth="1"/>
    <col min="13067" max="13067" width="6" style="47" customWidth="1"/>
    <col min="13068" max="13068" width="5.08984375" style="47" customWidth="1"/>
    <col min="13069" max="13069" width="5.90625" style="47" customWidth="1"/>
    <col min="13070" max="13070" width="3.08984375" style="47" customWidth="1"/>
    <col min="13071" max="13071" width="12.90625" style="47" customWidth="1"/>
    <col min="13072" max="13072" width="2.90625" style="47" customWidth="1"/>
    <col min="13073" max="13073" width="77.453125" style="47" customWidth="1"/>
    <col min="13074" max="13318" width="11.36328125" style="47"/>
    <col min="13319" max="13319" width="16.90625" style="47" customWidth="1"/>
    <col min="13320" max="13320" width="11.08984375" style="47" customWidth="1"/>
    <col min="13321" max="13321" width="3.90625" style="47" bestFit="1" customWidth="1"/>
    <col min="13322" max="13322" width="11.08984375" style="47" customWidth="1"/>
    <col min="13323" max="13323" width="6" style="47" customWidth="1"/>
    <col min="13324" max="13324" width="5.08984375" style="47" customWidth="1"/>
    <col min="13325" max="13325" width="5.90625" style="47" customWidth="1"/>
    <col min="13326" max="13326" width="3.08984375" style="47" customWidth="1"/>
    <col min="13327" max="13327" width="12.90625" style="47" customWidth="1"/>
    <col min="13328" max="13328" width="2.90625" style="47" customWidth="1"/>
    <col min="13329" max="13329" width="77.453125" style="47" customWidth="1"/>
    <col min="13330" max="13574" width="11.36328125" style="47"/>
    <col min="13575" max="13575" width="16.90625" style="47" customWidth="1"/>
    <col min="13576" max="13576" width="11.08984375" style="47" customWidth="1"/>
    <col min="13577" max="13577" width="3.90625" style="47" bestFit="1" customWidth="1"/>
    <col min="13578" max="13578" width="11.08984375" style="47" customWidth="1"/>
    <col min="13579" max="13579" width="6" style="47" customWidth="1"/>
    <col min="13580" max="13580" width="5.08984375" style="47" customWidth="1"/>
    <col min="13581" max="13581" width="5.90625" style="47" customWidth="1"/>
    <col min="13582" max="13582" width="3.08984375" style="47" customWidth="1"/>
    <col min="13583" max="13583" width="12.90625" style="47" customWidth="1"/>
    <col min="13584" max="13584" width="2.90625" style="47" customWidth="1"/>
    <col min="13585" max="13585" width="77.453125" style="47" customWidth="1"/>
    <col min="13586" max="13830" width="11.36328125" style="47"/>
    <col min="13831" max="13831" width="16.90625" style="47" customWidth="1"/>
    <col min="13832" max="13832" width="11.08984375" style="47" customWidth="1"/>
    <col min="13833" max="13833" width="3.90625" style="47" bestFit="1" customWidth="1"/>
    <col min="13834" max="13834" width="11.08984375" style="47" customWidth="1"/>
    <col min="13835" max="13835" width="6" style="47" customWidth="1"/>
    <col min="13836" max="13836" width="5.08984375" style="47" customWidth="1"/>
    <col min="13837" max="13837" width="5.90625" style="47" customWidth="1"/>
    <col min="13838" max="13838" width="3.08984375" style="47" customWidth="1"/>
    <col min="13839" max="13839" width="12.90625" style="47" customWidth="1"/>
    <col min="13840" max="13840" width="2.90625" style="47" customWidth="1"/>
    <col min="13841" max="13841" width="77.453125" style="47" customWidth="1"/>
    <col min="13842" max="14086" width="11.36328125" style="47"/>
    <col min="14087" max="14087" width="16.90625" style="47" customWidth="1"/>
    <col min="14088" max="14088" width="11.08984375" style="47" customWidth="1"/>
    <col min="14089" max="14089" width="3.90625" style="47" bestFit="1" customWidth="1"/>
    <col min="14090" max="14090" width="11.08984375" style="47" customWidth="1"/>
    <col min="14091" max="14091" width="6" style="47" customWidth="1"/>
    <col min="14092" max="14092" width="5.08984375" style="47" customWidth="1"/>
    <col min="14093" max="14093" width="5.90625" style="47" customWidth="1"/>
    <col min="14094" max="14094" width="3.08984375" style="47" customWidth="1"/>
    <col min="14095" max="14095" width="12.90625" style="47" customWidth="1"/>
    <col min="14096" max="14096" width="2.90625" style="47" customWidth="1"/>
    <col min="14097" max="14097" width="77.453125" style="47" customWidth="1"/>
    <col min="14098" max="14342" width="11.36328125" style="47"/>
    <col min="14343" max="14343" width="16.90625" style="47" customWidth="1"/>
    <col min="14344" max="14344" width="11.08984375" style="47" customWidth="1"/>
    <col min="14345" max="14345" width="3.90625" style="47" bestFit="1" customWidth="1"/>
    <col min="14346" max="14346" width="11.08984375" style="47" customWidth="1"/>
    <col min="14347" max="14347" width="6" style="47" customWidth="1"/>
    <col min="14348" max="14348" width="5.08984375" style="47" customWidth="1"/>
    <col min="14349" max="14349" width="5.90625" style="47" customWidth="1"/>
    <col min="14350" max="14350" width="3.08984375" style="47" customWidth="1"/>
    <col min="14351" max="14351" width="12.90625" style="47" customWidth="1"/>
    <col min="14352" max="14352" width="2.90625" style="47" customWidth="1"/>
    <col min="14353" max="14353" width="77.453125" style="47" customWidth="1"/>
    <col min="14354" max="14598" width="11.36328125" style="47"/>
    <col min="14599" max="14599" width="16.90625" style="47" customWidth="1"/>
    <col min="14600" max="14600" width="11.08984375" style="47" customWidth="1"/>
    <col min="14601" max="14601" width="3.90625" style="47" bestFit="1" customWidth="1"/>
    <col min="14602" max="14602" width="11.08984375" style="47" customWidth="1"/>
    <col min="14603" max="14603" width="6" style="47" customWidth="1"/>
    <col min="14604" max="14604" width="5.08984375" style="47" customWidth="1"/>
    <col min="14605" max="14605" width="5.90625" style="47" customWidth="1"/>
    <col min="14606" max="14606" width="3.08984375" style="47" customWidth="1"/>
    <col min="14607" max="14607" width="12.90625" style="47" customWidth="1"/>
    <col min="14608" max="14608" width="2.90625" style="47" customWidth="1"/>
    <col min="14609" max="14609" width="77.453125" style="47" customWidth="1"/>
    <col min="14610" max="14854" width="11.36328125" style="47"/>
    <col min="14855" max="14855" width="16.90625" style="47" customWidth="1"/>
    <col min="14856" max="14856" width="11.08984375" style="47" customWidth="1"/>
    <col min="14857" max="14857" width="3.90625" style="47" bestFit="1" customWidth="1"/>
    <col min="14858" max="14858" width="11.08984375" style="47" customWidth="1"/>
    <col min="14859" max="14859" width="6" style="47" customWidth="1"/>
    <col min="14860" max="14860" width="5.08984375" style="47" customWidth="1"/>
    <col min="14861" max="14861" width="5.90625" style="47" customWidth="1"/>
    <col min="14862" max="14862" width="3.08984375" style="47" customWidth="1"/>
    <col min="14863" max="14863" width="12.90625" style="47" customWidth="1"/>
    <col min="14864" max="14864" width="2.90625" style="47" customWidth="1"/>
    <col min="14865" max="14865" width="77.453125" style="47" customWidth="1"/>
    <col min="14866" max="15110" width="11.36328125" style="47"/>
    <col min="15111" max="15111" width="16.90625" style="47" customWidth="1"/>
    <col min="15112" max="15112" width="11.08984375" style="47" customWidth="1"/>
    <col min="15113" max="15113" width="3.90625" style="47" bestFit="1" customWidth="1"/>
    <col min="15114" max="15114" width="11.08984375" style="47" customWidth="1"/>
    <col min="15115" max="15115" width="6" style="47" customWidth="1"/>
    <col min="15116" max="15116" width="5.08984375" style="47" customWidth="1"/>
    <col min="15117" max="15117" width="5.90625" style="47" customWidth="1"/>
    <col min="15118" max="15118" width="3.08984375" style="47" customWidth="1"/>
    <col min="15119" max="15119" width="12.90625" style="47" customWidth="1"/>
    <col min="15120" max="15120" width="2.90625" style="47" customWidth="1"/>
    <col min="15121" max="15121" width="77.453125" style="47" customWidth="1"/>
    <col min="15122" max="15366" width="11.36328125" style="47"/>
    <col min="15367" max="15367" width="16.90625" style="47" customWidth="1"/>
    <col min="15368" max="15368" width="11.08984375" style="47" customWidth="1"/>
    <col min="15369" max="15369" width="3.90625" style="47" bestFit="1" customWidth="1"/>
    <col min="15370" max="15370" width="11.08984375" style="47" customWidth="1"/>
    <col min="15371" max="15371" width="6" style="47" customWidth="1"/>
    <col min="15372" max="15372" width="5.08984375" style="47" customWidth="1"/>
    <col min="15373" max="15373" width="5.90625" style="47" customWidth="1"/>
    <col min="15374" max="15374" width="3.08984375" style="47" customWidth="1"/>
    <col min="15375" max="15375" width="12.90625" style="47" customWidth="1"/>
    <col min="15376" max="15376" width="2.90625" style="47" customWidth="1"/>
    <col min="15377" max="15377" width="77.453125" style="47" customWidth="1"/>
    <col min="15378" max="15622" width="11.36328125" style="47"/>
    <col min="15623" max="15623" width="16.90625" style="47" customWidth="1"/>
    <col min="15624" max="15624" width="11.08984375" style="47" customWidth="1"/>
    <col min="15625" max="15625" width="3.90625" style="47" bestFit="1" customWidth="1"/>
    <col min="15626" max="15626" width="11.08984375" style="47" customWidth="1"/>
    <col min="15627" max="15627" width="6" style="47" customWidth="1"/>
    <col min="15628" max="15628" width="5.08984375" style="47" customWidth="1"/>
    <col min="15629" max="15629" width="5.90625" style="47" customWidth="1"/>
    <col min="15630" max="15630" width="3.08984375" style="47" customWidth="1"/>
    <col min="15631" max="15631" width="12.90625" style="47" customWidth="1"/>
    <col min="15632" max="15632" width="2.90625" style="47" customWidth="1"/>
    <col min="15633" max="15633" width="77.453125" style="47" customWidth="1"/>
    <col min="15634" max="15878" width="11.36328125" style="47"/>
    <col min="15879" max="15879" width="16.90625" style="47" customWidth="1"/>
    <col min="15880" max="15880" width="11.08984375" style="47" customWidth="1"/>
    <col min="15881" max="15881" width="3.90625" style="47" bestFit="1" customWidth="1"/>
    <col min="15882" max="15882" width="11.08984375" style="47" customWidth="1"/>
    <col min="15883" max="15883" width="6" style="47" customWidth="1"/>
    <col min="15884" max="15884" width="5.08984375" style="47" customWidth="1"/>
    <col min="15885" max="15885" width="5.90625" style="47" customWidth="1"/>
    <col min="15886" max="15886" width="3.08984375" style="47" customWidth="1"/>
    <col min="15887" max="15887" width="12.90625" style="47" customWidth="1"/>
    <col min="15888" max="15888" width="2.90625" style="47" customWidth="1"/>
    <col min="15889" max="15889" width="77.453125" style="47" customWidth="1"/>
    <col min="15890" max="16134" width="11.36328125" style="47"/>
    <col min="16135" max="16135" width="16.90625" style="47" customWidth="1"/>
    <col min="16136" max="16136" width="11.08984375" style="47" customWidth="1"/>
    <col min="16137" max="16137" width="3.90625" style="47" bestFit="1" customWidth="1"/>
    <col min="16138" max="16138" width="11.08984375" style="47" customWidth="1"/>
    <col min="16139" max="16139" width="6" style="47" customWidth="1"/>
    <col min="16140" max="16140" width="5.08984375" style="47" customWidth="1"/>
    <col min="16141" max="16141" width="5.90625" style="47" customWidth="1"/>
    <col min="16142" max="16142" width="3.08984375" style="47" customWidth="1"/>
    <col min="16143" max="16143" width="12.90625" style="47" customWidth="1"/>
    <col min="16144" max="16144" width="2.90625" style="47" customWidth="1"/>
    <col min="16145" max="16145" width="77.453125" style="47" customWidth="1"/>
    <col min="16146" max="16384" width="11.36328125" style="47"/>
  </cols>
  <sheetData>
    <row r="1" spans="1:42" ht="24.75" customHeight="1">
      <c r="A1" s="216" t="s">
        <v>195</v>
      </c>
      <c r="B1" s="156"/>
      <c r="C1" s="99"/>
      <c r="D1" s="429" t="str">
        <f>"作　業　日　報　兼　直　接　人　件　費　個　別　明　細　表　（"&amp;AJ7&amp;"年"&amp;AJ8&amp;"月支払分）"</f>
        <v>作　業　日　報　兼　直　接　人　件　費　個　別　明　細　表　（2026年6月支払分）</v>
      </c>
      <c r="E1" s="429"/>
      <c r="F1" s="429"/>
      <c r="G1" s="429"/>
      <c r="H1" s="429"/>
      <c r="I1" s="429"/>
      <c r="J1" s="429"/>
      <c r="K1" s="429"/>
      <c r="L1" s="429"/>
      <c r="M1" s="429"/>
      <c r="N1" s="429"/>
      <c r="AD1" s="425" t="s">
        <v>94</v>
      </c>
      <c r="AE1" s="48" t="s">
        <v>44</v>
      </c>
      <c r="AF1" s="49">
        <f>初期条件設定表!$C$10</f>
        <v>0.375</v>
      </c>
      <c r="AG1" s="49">
        <f>初期条件設定表!$C$14</f>
        <v>0.75</v>
      </c>
      <c r="AI1" s="50" t="s">
        <v>12</v>
      </c>
      <c r="AJ1" s="51">
        <f>' 入力用 従事者別直接人件費集計表（後期）'!A24</f>
        <v>2026</v>
      </c>
      <c r="AM1" s="50" t="s">
        <v>43</v>
      </c>
      <c r="AN1" s="52" t="str">
        <f ca="1">RIGHT(CELL("filename",A1),LEN(CELL("filename",A1))-FIND("]",CELL("filename",A1)))</f>
        <v>2026年6月作業分</v>
      </c>
      <c r="AO1" s="217"/>
      <c r="AP1" s="218"/>
    </row>
    <row r="2" spans="1:42" ht="24.75" customHeight="1">
      <c r="C2" s="99"/>
      <c r="D2" s="429"/>
      <c r="E2" s="429"/>
      <c r="F2" s="429"/>
      <c r="G2" s="429"/>
      <c r="H2" s="429"/>
      <c r="I2" s="429"/>
      <c r="J2" s="429"/>
      <c r="K2" s="429"/>
      <c r="L2" s="429"/>
      <c r="M2" s="429"/>
      <c r="N2" s="429"/>
      <c r="AD2" s="425"/>
      <c r="AE2" s="48"/>
      <c r="AF2" s="49">
        <f>初期条件設定表!$C$11</f>
        <v>0</v>
      </c>
      <c r="AG2" s="49">
        <f>初期条件設定表!$E$11</f>
        <v>0</v>
      </c>
      <c r="AI2" s="50" t="s">
        <v>13</v>
      </c>
      <c r="AJ2" s="51">
        <f>' 入力用 従事者別直接人件費集計表（後期）'!D24</f>
        <v>6</v>
      </c>
      <c r="AN2" s="53"/>
    </row>
    <row r="3" spans="1:42" ht="27.75" customHeight="1">
      <c r="A3" s="219" t="s">
        <v>9</v>
      </c>
      <c r="B3" s="426" t="str">
        <f>' 入力用 従事者別直接人件費集計表（後期）'!D5</f>
        <v>○○△△株式会社</v>
      </c>
      <c r="C3" s="426"/>
      <c r="D3" s="426"/>
      <c r="E3" s="220"/>
      <c r="F3" s="220"/>
      <c r="G3" s="220"/>
      <c r="H3" s="220"/>
      <c r="I3" s="220"/>
      <c r="J3" s="220"/>
      <c r="K3" s="220"/>
      <c r="L3" s="220"/>
      <c r="M3" s="220"/>
      <c r="N3" s="220"/>
      <c r="AD3" s="425"/>
      <c r="AE3" s="48" t="s">
        <v>36</v>
      </c>
      <c r="AF3" s="49">
        <f>初期条件設定表!$C$12</f>
        <v>0.5</v>
      </c>
      <c r="AG3" s="49">
        <f>初期条件設定表!$E$12</f>
        <v>0.54166666666666663</v>
      </c>
      <c r="AI3" s="50" t="s">
        <v>58</v>
      </c>
      <c r="AJ3" s="54">
        <f>DATE($AJ$1,AJ2-1,AF6+1)</f>
        <v>46174</v>
      </c>
      <c r="AN3" s="53"/>
    </row>
    <row r="4" spans="1:42" ht="27.75" customHeight="1">
      <c r="A4" s="221" t="s">
        <v>2</v>
      </c>
      <c r="B4" s="427" t="str">
        <f>' 入力用 従事者別直接人件費集計表（後期）'!D6</f>
        <v>公社　太郎</v>
      </c>
      <c r="C4" s="427"/>
      <c r="D4" s="427"/>
      <c r="E4" s="222"/>
      <c r="F4" s="222"/>
      <c r="G4" s="222"/>
      <c r="AD4" s="425"/>
      <c r="AE4" s="48"/>
      <c r="AF4" s="49">
        <f>初期条件設定表!$C$13</f>
        <v>0</v>
      </c>
      <c r="AG4" s="49">
        <f>初期条件設定表!$E$13</f>
        <v>0</v>
      </c>
      <c r="AI4" s="50" t="s">
        <v>79</v>
      </c>
      <c r="AJ4" s="54">
        <f>DATE(AJ1,AJ2,AF5)</f>
        <v>46203</v>
      </c>
      <c r="AM4" s="50" t="s">
        <v>77</v>
      </c>
      <c r="AN4" s="55">
        <f>LEN(AJ5)</f>
        <v>2</v>
      </c>
    </row>
    <row r="5" spans="1:42" ht="27.75" customHeight="1">
      <c r="A5" s="224" t="s">
        <v>8</v>
      </c>
      <c r="B5" s="428">
        <f>IF(' 入力用 従事者別直接人件費集計表（後期）'!Y8="","",' 入力用 従事者別直接人件費集計表（後期）'!Y8)</f>
        <v>0</v>
      </c>
      <c r="C5" s="428"/>
      <c r="D5" s="428"/>
      <c r="E5" s="222"/>
      <c r="F5" s="222"/>
      <c r="G5" s="222"/>
      <c r="AD5" s="425"/>
      <c r="AE5" s="48" t="s">
        <v>37</v>
      </c>
      <c r="AF5" s="56" t="str">
        <f>IF(初期条件設定表!$C$24="末",TEXT(DATE(AJ1,AJ2+1,1)-1,"d"),初期条件設定表!$C$24)</f>
        <v>30</v>
      </c>
      <c r="AG5" s="47" t="s">
        <v>38</v>
      </c>
      <c r="AI5" s="50" t="s">
        <v>57</v>
      </c>
      <c r="AJ5" s="57" t="str">
        <f>初期条件設定表!Q5</f>
        <v>土日</v>
      </c>
      <c r="AM5" s="50" t="s">
        <v>78</v>
      </c>
      <c r="AN5" s="52" t="str">
        <f>AJ5&amp;"※月火水木金土日"</f>
        <v>土日※月火水木金土日</v>
      </c>
      <c r="AO5" s="217"/>
      <c r="AP5" s="218"/>
    </row>
    <row r="6" spans="1:42" ht="22.5" customHeight="1" thickBot="1">
      <c r="A6" s="225"/>
      <c r="O6" s="58" t="s">
        <v>45</v>
      </c>
      <c r="P6" s="59" t="s">
        <v>47</v>
      </c>
      <c r="Q6" s="58" t="s">
        <v>46</v>
      </c>
      <c r="R6" s="58" t="s">
        <v>48</v>
      </c>
      <c r="S6" s="58" t="s">
        <v>49</v>
      </c>
      <c r="T6" s="58" t="s">
        <v>50</v>
      </c>
      <c r="U6" s="58" t="s">
        <v>60</v>
      </c>
      <c r="V6" s="58" t="s">
        <v>61</v>
      </c>
      <c r="W6" s="58" t="s">
        <v>62</v>
      </c>
      <c r="X6" s="58"/>
      <c r="Y6" s="58"/>
      <c r="Z6" s="58"/>
      <c r="AE6" s="50" t="s">
        <v>95</v>
      </c>
      <c r="AF6" s="56" t="str">
        <f>IF(初期条件設定表!$C$24="末",TEXT(DATE(AJ1,AJ2,1)-1,"d"),初期条件設定表!$C$24)</f>
        <v>31</v>
      </c>
      <c r="AG6" s="47" t="s">
        <v>38</v>
      </c>
      <c r="AH6" s="436" t="s">
        <v>104</v>
      </c>
      <c r="AI6" s="436"/>
      <c r="AJ6" s="226">
        <f>初期条件設定表!$C$15</f>
        <v>0.33333333333333331</v>
      </c>
    </row>
    <row r="7" spans="1:42" s="202" customFormat="1" ht="24" customHeight="1">
      <c r="A7" s="439" t="s">
        <v>7</v>
      </c>
      <c r="B7" s="441" t="s">
        <v>6</v>
      </c>
      <c r="C7" s="441"/>
      <c r="D7" s="441"/>
      <c r="E7" s="397" t="s">
        <v>5</v>
      </c>
      <c r="F7" s="398"/>
      <c r="G7" s="398"/>
      <c r="H7" s="399"/>
      <c r="I7" s="405" t="s">
        <v>103</v>
      </c>
      <c r="J7" s="405" t="s">
        <v>102</v>
      </c>
      <c r="K7" s="397" t="s">
        <v>4</v>
      </c>
      <c r="L7" s="399"/>
      <c r="M7" s="437" t="s">
        <v>218</v>
      </c>
      <c r="N7" s="438"/>
      <c r="O7" s="417" t="s">
        <v>52</v>
      </c>
      <c r="P7" s="414" t="s">
        <v>34</v>
      </c>
      <c r="Q7" s="414" t="s">
        <v>35</v>
      </c>
      <c r="R7" s="414" t="s">
        <v>53</v>
      </c>
      <c r="S7" s="414"/>
      <c r="T7" s="414" t="s">
        <v>51</v>
      </c>
      <c r="U7" s="414"/>
      <c r="V7" s="414" t="s">
        <v>54</v>
      </c>
      <c r="W7" s="410" t="s">
        <v>55</v>
      </c>
      <c r="AI7" s="202" t="s">
        <v>107</v>
      </c>
      <c r="AJ7" s="227">
        <f>IF(初期条件設定表!C26="当月",' 入力用 従事者別直接人件費集計表（後期）'!A24,' 入力用 従事者別直接人件費集計表（後期）'!A25)</f>
        <v>2026</v>
      </c>
    </row>
    <row r="8" spans="1:42" s="202" customFormat="1" ht="24" customHeight="1" thickBot="1">
      <c r="A8" s="440"/>
      <c r="B8" s="442"/>
      <c r="C8" s="442"/>
      <c r="D8" s="442"/>
      <c r="E8" s="400"/>
      <c r="F8" s="401"/>
      <c r="G8" s="401"/>
      <c r="H8" s="402"/>
      <c r="I8" s="406"/>
      <c r="J8" s="406"/>
      <c r="K8" s="403"/>
      <c r="L8" s="404"/>
      <c r="M8" s="228" t="s">
        <v>114</v>
      </c>
      <c r="N8" s="229" t="s">
        <v>139</v>
      </c>
      <c r="O8" s="417"/>
      <c r="P8" s="414"/>
      <c r="Q8" s="414"/>
      <c r="R8" s="414"/>
      <c r="S8" s="414"/>
      <c r="T8" s="414"/>
      <c r="U8" s="414"/>
      <c r="V8" s="414"/>
      <c r="W8" s="410"/>
      <c r="AI8" s="202" t="s">
        <v>106</v>
      </c>
      <c r="AJ8" s="227">
        <f>IF(初期条件設定表!C26="当月",' 入力用 従事者別直接人件費集計表（後期）'!D24,' 入力用 従事者別直接人件費集計表（後期）'!D25)</f>
        <v>6</v>
      </c>
    </row>
    <row r="9" spans="1:42" ht="46.15" customHeight="1">
      <c r="A9" s="230">
        <f>Y9</f>
        <v>46174</v>
      </c>
      <c r="B9" s="84" t="s">
        <v>32</v>
      </c>
      <c r="C9" s="232" t="s">
        <v>3</v>
      </c>
      <c r="D9" s="87" t="s">
        <v>32</v>
      </c>
      <c r="E9" s="73" t="str">
        <f>IFERROR(HOUR(Q9),"")</f>
        <v/>
      </c>
      <c r="F9" s="74" t="s">
        <v>30</v>
      </c>
      <c r="G9" s="75" t="str">
        <f>IFERROR(MINUTE(Q9),"")</f>
        <v/>
      </c>
      <c r="H9" s="120" t="s">
        <v>31</v>
      </c>
      <c r="I9" s="124" t="str">
        <f>T9</f>
        <v/>
      </c>
      <c r="J9" s="125"/>
      <c r="K9" s="76" t="str">
        <f>IFERROR((E9+G9/60)*$B$5,"")</f>
        <v/>
      </c>
      <c r="L9" s="141" t="s">
        <v>0</v>
      </c>
      <c r="M9" s="142"/>
      <c r="N9" s="143"/>
      <c r="O9" s="60" t="str">
        <f t="shared" ref="O9:O35" si="0">IF(OR(DBCS(B9)="：",B9="",DBCS(D9)="：",D9=""),"",$D9-$B9)</f>
        <v/>
      </c>
      <c r="P9" s="60" t="str">
        <f t="shared" ref="P9:P35" si="1">IFERROR(IF(J9="",D9-B9-W9,D9-B9-J9-W9),"")</f>
        <v/>
      </c>
      <c r="Q9" s="61" t="str">
        <f t="shared" ref="Q9:Q35" si="2">IFERROR(MIN(IF(P9&gt;0,FLOOR(P9,"0:30"),""),$AJ$6),"")</f>
        <v/>
      </c>
      <c r="R9" s="62" t="str">
        <f t="shared" ref="R9:R35" si="3">IF(OR(DBCS($B9)="：",$B9="",DBCS($D9)="：",$D9=""),"",MAX(MIN($D9,AF$1)-MAX($B9,TIME(0,0,0)),0))</f>
        <v/>
      </c>
      <c r="S9" s="62" t="str">
        <f t="shared" ref="S9:S35" si="4">IF(OR(DBCS($B9)="：",$B9="",DBCS($D9)="：",$D9=""),"",MAX(MIN($D9,AG$2)-MAX($B9,$AF$2),0))</f>
        <v/>
      </c>
      <c r="T9" s="62" t="str">
        <f t="shared" ref="T9:T35" si="5">IF(OR(DBCS($B9)="：",$B9="",DBCS($D9)="：",$D9=""),"",MAX(MIN($D9,$AG$3)-MAX($B9,$AF$3),0))</f>
        <v/>
      </c>
      <c r="U9" s="62" t="str">
        <f t="shared" ref="U9:U35" si="6">IF(OR(DBCS($B9)="：",$B9="",DBCS($D9)="：",$D9=""),"",MAX(MIN($D9,$AG$4)-MAX($B9,$AF$4),0))</f>
        <v/>
      </c>
      <c r="V9" s="62" t="str">
        <f t="shared" ref="V9:V35" si="7">IF(OR(DBCS($B9)="：",$B9="",DBCS($D9)="：",$D9=""),"",MAX(MIN($D9,TIME(23,59,59))-MAX($B9,$AG$1),0))</f>
        <v/>
      </c>
      <c r="W9" s="62" t="str">
        <f>IF(OR(DBCS($B9)="：",$B9="",DBCS($D9)="：",$D9=""),"",SUM(R9:V9))</f>
        <v/>
      </c>
      <c r="Y9" s="230">
        <f>IF($AJ$3="","",IF(FIND(TEXT($AJ$3,"aaa"),$AN$5)&gt;$AN$4,$AJ$3,IF(FIND(TEXT($AJ$3+1,"aaa"),$AN$5)&gt;$AN$4,$AJ$3+1,IF(FIND(TEXT($AJ$3+2,"aaa"),$AN$5)&gt;$AN$4,$AJ$3+2,IF(FIND(TEXT($AJ$3+3,"aaa"),$AN$5)&gt;$AN$4,$AJ$3+3,"")))))</f>
        <v>46174</v>
      </c>
      <c r="AA9" s="63"/>
    </row>
    <row r="10" spans="1:42" ht="46.15" customHeight="1">
      <c r="A10" s="230">
        <f t="shared" ref="A10:A35" si="8">Y10</f>
        <v>46175</v>
      </c>
      <c r="B10" s="84" t="s">
        <v>32</v>
      </c>
      <c r="C10" s="232" t="s">
        <v>3</v>
      </c>
      <c r="D10" s="87" t="s">
        <v>32</v>
      </c>
      <c r="E10" s="73" t="str">
        <f>IFERROR(HOUR(Q10),"")</f>
        <v/>
      </c>
      <c r="F10" s="74" t="s">
        <v>30</v>
      </c>
      <c r="G10" s="75" t="str">
        <f>IFERROR(MINUTE(Q10),"")</f>
        <v/>
      </c>
      <c r="H10" s="120" t="s">
        <v>31</v>
      </c>
      <c r="I10" s="122" t="str">
        <f t="shared" ref="I10:I35" si="9">T10</f>
        <v/>
      </c>
      <c r="J10" s="125"/>
      <c r="K10" s="76" t="str">
        <f t="shared" ref="K10:K35" si="10">IFERROR((E10+G10/60)*$B$5,"")</f>
        <v/>
      </c>
      <c r="L10" s="141" t="s">
        <v>0</v>
      </c>
      <c r="M10" s="144"/>
      <c r="N10" s="145"/>
      <c r="O10" s="60" t="str">
        <f t="shared" si="0"/>
        <v/>
      </c>
      <c r="P10" s="60" t="str">
        <f t="shared" si="1"/>
        <v/>
      </c>
      <c r="Q10" s="61" t="str">
        <f t="shared" si="2"/>
        <v/>
      </c>
      <c r="R10" s="62" t="str">
        <f t="shared" si="3"/>
        <v/>
      </c>
      <c r="S10" s="62" t="str">
        <f t="shared" si="4"/>
        <v/>
      </c>
      <c r="T10" s="62" t="str">
        <f t="shared" si="5"/>
        <v/>
      </c>
      <c r="U10" s="62" t="str">
        <f t="shared" si="6"/>
        <v/>
      </c>
      <c r="V10" s="62" t="str">
        <f t="shared" si="7"/>
        <v/>
      </c>
      <c r="W10" s="62" t="str">
        <f t="shared" ref="W10:W33" si="11">IF(OR(DBCS($B10)="：",$B10="",DBCS($D10)="：",$D10=""),"",SUM(R10:V10))</f>
        <v/>
      </c>
      <c r="Y10" s="230">
        <f t="shared" ref="Y10:Y35" si="12">IF($A9="","",IF(AND($A9+1&lt;=$AJ$4,FIND(TEXT($A9+1,"aaa"),$AN$5)&gt;$AN$4),$A9+1,IF(AND($A9+2&lt;=$AJ$4,FIND(TEXT($A9+2,"aaa"),$AN$5)&gt;$AN$4),$A9+2,IF(AND($A9+3&lt;=$AJ$4,FIND(TEXT($A9+3,"aaa"),$AN$5)&gt;$AN$4),$A9+3,IF(AND($A9+4&lt;=$AJ$4,FIND(TEXT($A9+4,"aaa"),$AN$5)&gt;$AN$4),$A9+4,"")))))</f>
        <v>46175</v>
      </c>
      <c r="AA10" s="63"/>
      <c r="AE10" s="236" t="s">
        <v>115</v>
      </c>
      <c r="AF10" s="236" t="s">
        <v>155</v>
      </c>
    </row>
    <row r="11" spans="1:42" ht="46.15" customHeight="1">
      <c r="A11" s="230">
        <f t="shared" si="8"/>
        <v>46176</v>
      </c>
      <c r="B11" s="84" t="s">
        <v>32</v>
      </c>
      <c r="C11" s="232" t="s">
        <v>3</v>
      </c>
      <c r="D11" s="87" t="s">
        <v>32</v>
      </c>
      <c r="E11" s="73" t="str">
        <f>IFERROR(HOUR(Q11),"")</f>
        <v/>
      </c>
      <c r="F11" s="74" t="s">
        <v>30</v>
      </c>
      <c r="G11" s="75" t="str">
        <f>IFERROR(MINUTE(Q11),"")</f>
        <v/>
      </c>
      <c r="H11" s="120" t="s">
        <v>31</v>
      </c>
      <c r="I11" s="122" t="str">
        <f t="shared" si="9"/>
        <v/>
      </c>
      <c r="J11" s="125"/>
      <c r="K11" s="76" t="str">
        <f t="shared" si="10"/>
        <v/>
      </c>
      <c r="L11" s="141" t="s">
        <v>0</v>
      </c>
      <c r="M11" s="144"/>
      <c r="N11" s="145"/>
      <c r="O11" s="60" t="str">
        <f t="shared" si="0"/>
        <v/>
      </c>
      <c r="P11" s="60" t="str">
        <f t="shared" si="1"/>
        <v/>
      </c>
      <c r="Q11" s="61" t="str">
        <f t="shared" si="2"/>
        <v/>
      </c>
      <c r="R11" s="62" t="str">
        <f t="shared" si="3"/>
        <v/>
      </c>
      <c r="S11" s="62" t="str">
        <f t="shared" si="4"/>
        <v/>
      </c>
      <c r="T11" s="62" t="str">
        <f t="shared" si="5"/>
        <v/>
      </c>
      <c r="U11" s="62" t="str">
        <f t="shared" si="6"/>
        <v/>
      </c>
      <c r="V11" s="62" t="str">
        <f t="shared" si="7"/>
        <v/>
      </c>
      <c r="W11" s="62" t="str">
        <f t="shared" si="11"/>
        <v/>
      </c>
      <c r="Y11" s="230">
        <f t="shared" si="12"/>
        <v>46176</v>
      </c>
      <c r="AA11" s="63"/>
      <c r="AE11" s="237" t="str">
        <f>初期条件設定表!U5</f>
        <v>　</v>
      </c>
      <c r="AF11" s="238" t="str">
        <f>初期条件設定表!V5</f>
        <v>　</v>
      </c>
    </row>
    <row r="12" spans="1:42" ht="46.15" customHeight="1">
      <c r="A12" s="230">
        <f t="shared" si="8"/>
        <v>46177</v>
      </c>
      <c r="B12" s="84" t="s">
        <v>32</v>
      </c>
      <c r="C12" s="232" t="s">
        <v>3</v>
      </c>
      <c r="D12" s="87" t="s">
        <v>32</v>
      </c>
      <c r="E12" s="73" t="str">
        <f>IFERROR(HOUR(Q12),"")</f>
        <v/>
      </c>
      <c r="F12" s="74" t="s">
        <v>30</v>
      </c>
      <c r="G12" s="75" t="str">
        <f>IFERROR(MINUTE(Q12),"")</f>
        <v/>
      </c>
      <c r="H12" s="120" t="s">
        <v>31</v>
      </c>
      <c r="I12" s="122" t="str">
        <f t="shared" si="9"/>
        <v/>
      </c>
      <c r="J12" s="125"/>
      <c r="K12" s="76" t="str">
        <f t="shared" si="10"/>
        <v/>
      </c>
      <c r="L12" s="141" t="s">
        <v>0</v>
      </c>
      <c r="M12" s="144"/>
      <c r="N12" s="145"/>
      <c r="O12" s="60" t="str">
        <f t="shared" si="0"/>
        <v/>
      </c>
      <c r="P12" s="60" t="str">
        <f t="shared" si="1"/>
        <v/>
      </c>
      <c r="Q12" s="61" t="str">
        <f t="shared" si="2"/>
        <v/>
      </c>
      <c r="R12" s="62" t="str">
        <f t="shared" si="3"/>
        <v/>
      </c>
      <c r="S12" s="62" t="str">
        <f t="shared" si="4"/>
        <v/>
      </c>
      <c r="T12" s="62" t="str">
        <f t="shared" si="5"/>
        <v/>
      </c>
      <c r="U12" s="62" t="str">
        <f t="shared" si="6"/>
        <v/>
      </c>
      <c r="V12" s="62" t="str">
        <f t="shared" si="7"/>
        <v/>
      </c>
      <c r="W12" s="62" t="str">
        <f t="shared" si="11"/>
        <v/>
      </c>
      <c r="Y12" s="230">
        <f t="shared" si="12"/>
        <v>46177</v>
      </c>
      <c r="AA12" s="63"/>
      <c r="AE12" s="237" t="str">
        <f>初期条件設定表!U6</f>
        <v>設計（除ソフトウェア）</v>
      </c>
      <c r="AF12" s="239" t="str">
        <f>初期条件設定表!V6</f>
        <v>A</v>
      </c>
    </row>
    <row r="13" spans="1:42" ht="46.15" customHeight="1">
      <c r="A13" s="230">
        <f t="shared" si="8"/>
        <v>46178</v>
      </c>
      <c r="B13" s="84" t="s">
        <v>32</v>
      </c>
      <c r="C13" s="232" t="s">
        <v>3</v>
      </c>
      <c r="D13" s="87" t="s">
        <v>32</v>
      </c>
      <c r="E13" s="73" t="str">
        <f>IFERROR(HOUR(Q13),"")</f>
        <v/>
      </c>
      <c r="F13" s="74" t="s">
        <v>30</v>
      </c>
      <c r="G13" s="75" t="str">
        <f>IFERROR(MINUTE(Q13),"")</f>
        <v/>
      </c>
      <c r="H13" s="120" t="s">
        <v>31</v>
      </c>
      <c r="I13" s="122" t="str">
        <f t="shared" si="9"/>
        <v/>
      </c>
      <c r="J13" s="125"/>
      <c r="K13" s="76" t="str">
        <f t="shared" si="10"/>
        <v/>
      </c>
      <c r="L13" s="141" t="s">
        <v>0</v>
      </c>
      <c r="M13" s="144"/>
      <c r="N13" s="145"/>
      <c r="O13" s="60" t="str">
        <f t="shared" si="0"/>
        <v/>
      </c>
      <c r="P13" s="60" t="str">
        <f t="shared" si="1"/>
        <v/>
      </c>
      <c r="Q13" s="61" t="str">
        <f t="shared" si="2"/>
        <v/>
      </c>
      <c r="R13" s="62" t="str">
        <f t="shared" si="3"/>
        <v/>
      </c>
      <c r="S13" s="62" t="str">
        <f t="shared" si="4"/>
        <v/>
      </c>
      <c r="T13" s="62" t="str">
        <f t="shared" si="5"/>
        <v/>
      </c>
      <c r="U13" s="62" t="str">
        <f t="shared" si="6"/>
        <v/>
      </c>
      <c r="V13" s="62" t="str">
        <f t="shared" si="7"/>
        <v/>
      </c>
      <c r="W13" s="62" t="str">
        <f t="shared" si="11"/>
        <v/>
      </c>
      <c r="X13" s="62" t="str">
        <f t="shared" ref="X13:X35" si="13">IF(OR(DBCS($B13)="：",$B13="",DBCS($D13)="：",$D13=""),"",MAX(MIN($D13,$AG$3)-MAX($B13,$AF$3),0))</f>
        <v/>
      </c>
      <c r="Y13" s="230">
        <f t="shared" si="12"/>
        <v>46178</v>
      </c>
      <c r="Z13" s="62" t="str">
        <f t="shared" ref="Z13:Z33" si="14">IF(OR(DBCS($B13)="：",$B13="",DBCS($D13)="：",$D13=""),"",MAX(MIN($D13,TIME(23,59,59))-MAX($B13,$AG$1),0))</f>
        <v/>
      </c>
      <c r="AA13" s="63"/>
      <c r="AE13" s="237" t="str">
        <f>初期条件設定表!U7</f>
        <v>要件定義</v>
      </c>
      <c r="AF13" s="239" t="str">
        <f>初期条件設定表!V7</f>
        <v>B</v>
      </c>
    </row>
    <row r="14" spans="1:42" ht="46.15" customHeight="1">
      <c r="A14" s="230">
        <f t="shared" si="8"/>
        <v>46181</v>
      </c>
      <c r="B14" s="84" t="s">
        <v>32</v>
      </c>
      <c r="C14" s="232" t="s">
        <v>3</v>
      </c>
      <c r="D14" s="87" t="s">
        <v>32</v>
      </c>
      <c r="E14" s="73" t="str">
        <f t="shared" ref="E14:E35" si="15">IFERROR(HOUR(Q14),"")</f>
        <v/>
      </c>
      <c r="F14" s="74" t="s">
        <v>30</v>
      </c>
      <c r="G14" s="75" t="str">
        <f t="shared" ref="G14:G35" si="16">IFERROR(MINUTE(Q14),"")</f>
        <v/>
      </c>
      <c r="H14" s="120" t="s">
        <v>31</v>
      </c>
      <c r="I14" s="122" t="str">
        <f t="shared" si="9"/>
        <v/>
      </c>
      <c r="J14" s="125"/>
      <c r="K14" s="76" t="str">
        <f t="shared" si="10"/>
        <v/>
      </c>
      <c r="L14" s="141" t="s">
        <v>0</v>
      </c>
      <c r="M14" s="144"/>
      <c r="N14" s="145"/>
      <c r="O14" s="60" t="str">
        <f t="shared" si="0"/>
        <v/>
      </c>
      <c r="P14" s="60" t="str">
        <f t="shared" si="1"/>
        <v/>
      </c>
      <c r="Q14" s="61" t="str">
        <f t="shared" si="2"/>
        <v/>
      </c>
      <c r="R14" s="62" t="str">
        <f t="shared" si="3"/>
        <v/>
      </c>
      <c r="S14" s="62" t="str">
        <f t="shared" si="4"/>
        <v/>
      </c>
      <c r="T14" s="62" t="str">
        <f t="shared" si="5"/>
        <v/>
      </c>
      <c r="U14" s="62" t="str">
        <f t="shared" si="6"/>
        <v/>
      </c>
      <c r="V14" s="62" t="str">
        <f t="shared" si="7"/>
        <v/>
      </c>
      <c r="W14" s="62" t="str">
        <f t="shared" si="11"/>
        <v/>
      </c>
      <c r="X14" s="62" t="str">
        <f t="shared" si="13"/>
        <v/>
      </c>
      <c r="Y14" s="230">
        <f t="shared" si="12"/>
        <v>46181</v>
      </c>
      <c r="Z14" s="62" t="str">
        <f t="shared" si="14"/>
        <v/>
      </c>
      <c r="AA14" s="63"/>
      <c r="AE14" s="237" t="str">
        <f>初期条件設定表!U8</f>
        <v>システム要件定義</v>
      </c>
      <c r="AF14" s="239" t="str">
        <f>初期条件設定表!V8</f>
        <v>C</v>
      </c>
    </row>
    <row r="15" spans="1:42" ht="46.15" customHeight="1">
      <c r="A15" s="230">
        <f t="shared" si="8"/>
        <v>46182</v>
      </c>
      <c r="B15" s="84" t="s">
        <v>32</v>
      </c>
      <c r="C15" s="232" t="s">
        <v>3</v>
      </c>
      <c r="D15" s="87" t="s">
        <v>32</v>
      </c>
      <c r="E15" s="73" t="str">
        <f t="shared" si="15"/>
        <v/>
      </c>
      <c r="F15" s="74" t="s">
        <v>30</v>
      </c>
      <c r="G15" s="75" t="str">
        <f t="shared" si="16"/>
        <v/>
      </c>
      <c r="H15" s="120" t="s">
        <v>31</v>
      </c>
      <c r="I15" s="122" t="str">
        <f t="shared" si="9"/>
        <v/>
      </c>
      <c r="J15" s="125"/>
      <c r="K15" s="76" t="str">
        <f t="shared" si="10"/>
        <v/>
      </c>
      <c r="L15" s="141" t="s">
        <v>0</v>
      </c>
      <c r="M15" s="144"/>
      <c r="N15" s="145"/>
      <c r="O15" s="60" t="str">
        <f t="shared" si="0"/>
        <v/>
      </c>
      <c r="P15" s="60" t="str">
        <f t="shared" si="1"/>
        <v/>
      </c>
      <c r="Q15" s="61" t="str">
        <f t="shared" si="2"/>
        <v/>
      </c>
      <c r="R15" s="62" t="str">
        <f t="shared" si="3"/>
        <v/>
      </c>
      <c r="S15" s="62" t="str">
        <f t="shared" si="4"/>
        <v/>
      </c>
      <c r="T15" s="62" t="str">
        <f t="shared" si="5"/>
        <v/>
      </c>
      <c r="U15" s="62" t="str">
        <f t="shared" si="6"/>
        <v/>
      </c>
      <c r="V15" s="62" t="str">
        <f t="shared" si="7"/>
        <v/>
      </c>
      <c r="W15" s="62" t="str">
        <f t="shared" si="11"/>
        <v/>
      </c>
      <c r="X15" s="62" t="str">
        <f t="shared" si="13"/>
        <v/>
      </c>
      <c r="Y15" s="230">
        <f t="shared" si="12"/>
        <v>46182</v>
      </c>
      <c r="Z15" s="62" t="str">
        <f t="shared" si="14"/>
        <v/>
      </c>
      <c r="AA15" s="63"/>
      <c r="AE15" s="237" t="str">
        <f>初期条件設定表!U9</f>
        <v>システム方式設計</v>
      </c>
      <c r="AF15" s="239" t="str">
        <f>初期条件設定表!V9</f>
        <v>D</v>
      </c>
    </row>
    <row r="16" spans="1:42" ht="46.15" customHeight="1">
      <c r="A16" s="230">
        <f t="shared" si="8"/>
        <v>46183</v>
      </c>
      <c r="B16" s="84" t="s">
        <v>32</v>
      </c>
      <c r="C16" s="232" t="s">
        <v>3</v>
      </c>
      <c r="D16" s="87" t="s">
        <v>32</v>
      </c>
      <c r="E16" s="73" t="str">
        <f t="shared" si="15"/>
        <v/>
      </c>
      <c r="F16" s="74" t="s">
        <v>30</v>
      </c>
      <c r="G16" s="75" t="str">
        <f t="shared" si="16"/>
        <v/>
      </c>
      <c r="H16" s="120" t="s">
        <v>31</v>
      </c>
      <c r="I16" s="122" t="str">
        <f t="shared" si="9"/>
        <v/>
      </c>
      <c r="J16" s="125"/>
      <c r="K16" s="76" t="str">
        <f t="shared" si="10"/>
        <v/>
      </c>
      <c r="L16" s="141" t="s">
        <v>0</v>
      </c>
      <c r="M16" s="144"/>
      <c r="N16" s="145"/>
      <c r="O16" s="60" t="str">
        <f t="shared" si="0"/>
        <v/>
      </c>
      <c r="P16" s="60" t="str">
        <f t="shared" si="1"/>
        <v/>
      </c>
      <c r="Q16" s="61" t="str">
        <f t="shared" si="2"/>
        <v/>
      </c>
      <c r="R16" s="62" t="str">
        <f t="shared" si="3"/>
        <v/>
      </c>
      <c r="S16" s="62" t="str">
        <f t="shared" si="4"/>
        <v/>
      </c>
      <c r="T16" s="62" t="str">
        <f t="shared" si="5"/>
        <v/>
      </c>
      <c r="U16" s="62" t="str">
        <f t="shared" si="6"/>
        <v/>
      </c>
      <c r="V16" s="62" t="str">
        <f t="shared" si="7"/>
        <v/>
      </c>
      <c r="W16" s="62" t="str">
        <f t="shared" si="11"/>
        <v/>
      </c>
      <c r="X16" s="62" t="str">
        <f t="shared" si="13"/>
        <v/>
      </c>
      <c r="Y16" s="230">
        <f t="shared" si="12"/>
        <v>46183</v>
      </c>
      <c r="Z16" s="62" t="str">
        <f t="shared" si="14"/>
        <v/>
      </c>
      <c r="AA16" s="63"/>
      <c r="AE16" s="237" t="str">
        <f>初期条件設定表!U10</f>
        <v>ソフトウエア設計</v>
      </c>
      <c r="AF16" s="239" t="str">
        <f>初期条件設定表!V10</f>
        <v>E</v>
      </c>
    </row>
    <row r="17" spans="1:32" ht="46.15" customHeight="1">
      <c r="A17" s="230">
        <f t="shared" si="8"/>
        <v>46184</v>
      </c>
      <c r="B17" s="84" t="s">
        <v>32</v>
      </c>
      <c r="C17" s="232" t="s">
        <v>3</v>
      </c>
      <c r="D17" s="87" t="s">
        <v>32</v>
      </c>
      <c r="E17" s="73" t="str">
        <f t="shared" si="15"/>
        <v/>
      </c>
      <c r="F17" s="74" t="s">
        <v>30</v>
      </c>
      <c r="G17" s="75" t="str">
        <f t="shared" si="16"/>
        <v/>
      </c>
      <c r="H17" s="120" t="s">
        <v>31</v>
      </c>
      <c r="I17" s="122" t="str">
        <f t="shared" si="9"/>
        <v/>
      </c>
      <c r="J17" s="125"/>
      <c r="K17" s="76" t="str">
        <f t="shared" si="10"/>
        <v/>
      </c>
      <c r="L17" s="141" t="s">
        <v>0</v>
      </c>
      <c r="M17" s="144"/>
      <c r="N17" s="145"/>
      <c r="O17" s="60" t="str">
        <f t="shared" si="0"/>
        <v/>
      </c>
      <c r="P17" s="60" t="str">
        <f t="shared" si="1"/>
        <v/>
      </c>
      <c r="Q17" s="61" t="str">
        <f t="shared" si="2"/>
        <v/>
      </c>
      <c r="R17" s="62" t="str">
        <f t="shared" si="3"/>
        <v/>
      </c>
      <c r="S17" s="62" t="str">
        <f t="shared" si="4"/>
        <v/>
      </c>
      <c r="T17" s="62" t="str">
        <f t="shared" si="5"/>
        <v/>
      </c>
      <c r="U17" s="62" t="str">
        <f t="shared" si="6"/>
        <v/>
      </c>
      <c r="V17" s="62" t="str">
        <f t="shared" si="7"/>
        <v/>
      </c>
      <c r="W17" s="62" t="str">
        <f t="shared" si="11"/>
        <v/>
      </c>
      <c r="X17" s="62" t="str">
        <f t="shared" si="13"/>
        <v/>
      </c>
      <c r="Y17" s="230">
        <f t="shared" si="12"/>
        <v>46184</v>
      </c>
      <c r="Z17" s="62" t="str">
        <f t="shared" si="14"/>
        <v/>
      </c>
      <c r="AA17" s="63"/>
      <c r="AE17" s="237" t="str">
        <f>初期条件設定表!U11</f>
        <v>プログラミング</v>
      </c>
      <c r="AF17" s="239" t="str">
        <f>初期条件設定表!V11</f>
        <v>F</v>
      </c>
    </row>
    <row r="18" spans="1:32" ht="46.15" customHeight="1">
      <c r="A18" s="230">
        <f t="shared" si="8"/>
        <v>46185</v>
      </c>
      <c r="B18" s="84" t="s">
        <v>32</v>
      </c>
      <c r="C18" s="232" t="s">
        <v>3</v>
      </c>
      <c r="D18" s="87" t="s">
        <v>32</v>
      </c>
      <c r="E18" s="73" t="str">
        <f t="shared" si="15"/>
        <v/>
      </c>
      <c r="F18" s="74" t="s">
        <v>30</v>
      </c>
      <c r="G18" s="75" t="str">
        <f t="shared" si="16"/>
        <v/>
      </c>
      <c r="H18" s="120" t="s">
        <v>31</v>
      </c>
      <c r="I18" s="122" t="str">
        <f t="shared" si="9"/>
        <v/>
      </c>
      <c r="J18" s="125"/>
      <c r="K18" s="76" t="str">
        <f t="shared" si="10"/>
        <v/>
      </c>
      <c r="L18" s="141" t="s">
        <v>0</v>
      </c>
      <c r="M18" s="144"/>
      <c r="N18" s="145"/>
      <c r="O18" s="60" t="str">
        <f t="shared" si="0"/>
        <v/>
      </c>
      <c r="P18" s="60" t="str">
        <f t="shared" si="1"/>
        <v/>
      </c>
      <c r="Q18" s="61" t="str">
        <f t="shared" si="2"/>
        <v/>
      </c>
      <c r="R18" s="62" t="str">
        <f t="shared" si="3"/>
        <v/>
      </c>
      <c r="S18" s="62" t="str">
        <f t="shared" si="4"/>
        <v/>
      </c>
      <c r="T18" s="62" t="str">
        <f t="shared" si="5"/>
        <v/>
      </c>
      <c r="U18" s="62" t="str">
        <f t="shared" si="6"/>
        <v/>
      </c>
      <c r="V18" s="62" t="str">
        <f t="shared" si="7"/>
        <v/>
      </c>
      <c r="W18" s="62" t="str">
        <f t="shared" si="11"/>
        <v/>
      </c>
      <c r="X18" s="62" t="str">
        <f t="shared" si="13"/>
        <v/>
      </c>
      <c r="Y18" s="230">
        <f t="shared" si="12"/>
        <v>46185</v>
      </c>
      <c r="Z18" s="62" t="str">
        <f t="shared" si="14"/>
        <v/>
      </c>
      <c r="AA18" s="63"/>
      <c r="AE18" s="237" t="str">
        <f>初期条件設定表!U12</f>
        <v>ソフトウエアテスト</v>
      </c>
      <c r="AF18" s="239" t="str">
        <f>初期条件設定表!V12</f>
        <v>G</v>
      </c>
    </row>
    <row r="19" spans="1:32" ht="46.15" customHeight="1">
      <c r="A19" s="230">
        <f t="shared" si="8"/>
        <v>46188</v>
      </c>
      <c r="B19" s="84" t="s">
        <v>32</v>
      </c>
      <c r="C19" s="232" t="s">
        <v>3</v>
      </c>
      <c r="D19" s="87" t="s">
        <v>32</v>
      </c>
      <c r="E19" s="73" t="str">
        <f t="shared" si="15"/>
        <v/>
      </c>
      <c r="F19" s="74" t="s">
        <v>30</v>
      </c>
      <c r="G19" s="75" t="str">
        <f t="shared" si="16"/>
        <v/>
      </c>
      <c r="H19" s="120" t="s">
        <v>31</v>
      </c>
      <c r="I19" s="122" t="str">
        <f t="shared" si="9"/>
        <v/>
      </c>
      <c r="J19" s="125"/>
      <c r="K19" s="76" t="str">
        <f t="shared" si="10"/>
        <v/>
      </c>
      <c r="L19" s="141" t="s">
        <v>0</v>
      </c>
      <c r="M19" s="144"/>
      <c r="N19" s="145"/>
      <c r="O19" s="60" t="str">
        <f t="shared" si="0"/>
        <v/>
      </c>
      <c r="P19" s="60" t="str">
        <f t="shared" si="1"/>
        <v/>
      </c>
      <c r="Q19" s="61" t="str">
        <f t="shared" si="2"/>
        <v/>
      </c>
      <c r="R19" s="62" t="str">
        <f t="shared" si="3"/>
        <v/>
      </c>
      <c r="S19" s="62" t="str">
        <f t="shared" si="4"/>
        <v/>
      </c>
      <c r="T19" s="62" t="str">
        <f t="shared" si="5"/>
        <v/>
      </c>
      <c r="U19" s="62" t="str">
        <f t="shared" si="6"/>
        <v/>
      </c>
      <c r="V19" s="62" t="str">
        <f t="shared" si="7"/>
        <v/>
      </c>
      <c r="W19" s="62" t="str">
        <f t="shared" si="11"/>
        <v/>
      </c>
      <c r="X19" s="62" t="str">
        <f t="shared" si="13"/>
        <v/>
      </c>
      <c r="Y19" s="230">
        <f t="shared" si="12"/>
        <v>46188</v>
      </c>
      <c r="Z19" s="62" t="str">
        <f t="shared" si="14"/>
        <v/>
      </c>
      <c r="AA19" s="63"/>
      <c r="AE19" s="237" t="str">
        <f>初期条件設定表!U13</f>
        <v>システム結合</v>
      </c>
      <c r="AF19" s="239" t="str">
        <f>初期条件設定表!V13</f>
        <v>H</v>
      </c>
    </row>
    <row r="20" spans="1:32" ht="46.15" customHeight="1">
      <c r="A20" s="230">
        <f t="shared" si="8"/>
        <v>46189</v>
      </c>
      <c r="B20" s="84" t="s">
        <v>32</v>
      </c>
      <c r="C20" s="232" t="s">
        <v>3</v>
      </c>
      <c r="D20" s="87" t="s">
        <v>32</v>
      </c>
      <c r="E20" s="73" t="str">
        <f t="shared" si="15"/>
        <v/>
      </c>
      <c r="F20" s="74" t="s">
        <v>30</v>
      </c>
      <c r="G20" s="75" t="str">
        <f t="shared" si="16"/>
        <v/>
      </c>
      <c r="H20" s="120" t="s">
        <v>31</v>
      </c>
      <c r="I20" s="122" t="str">
        <f t="shared" si="9"/>
        <v/>
      </c>
      <c r="J20" s="125"/>
      <c r="K20" s="76" t="str">
        <f t="shared" si="10"/>
        <v/>
      </c>
      <c r="L20" s="141" t="s">
        <v>0</v>
      </c>
      <c r="M20" s="144"/>
      <c r="N20" s="145"/>
      <c r="O20" s="60" t="str">
        <f t="shared" si="0"/>
        <v/>
      </c>
      <c r="P20" s="60" t="str">
        <f t="shared" si="1"/>
        <v/>
      </c>
      <c r="Q20" s="61" t="str">
        <f t="shared" si="2"/>
        <v/>
      </c>
      <c r="R20" s="62" t="str">
        <f t="shared" si="3"/>
        <v/>
      </c>
      <c r="S20" s="62" t="str">
        <f t="shared" si="4"/>
        <v/>
      </c>
      <c r="T20" s="62" t="str">
        <f t="shared" si="5"/>
        <v/>
      </c>
      <c r="U20" s="62" t="str">
        <f t="shared" si="6"/>
        <v/>
      </c>
      <c r="V20" s="62" t="str">
        <f t="shared" si="7"/>
        <v/>
      </c>
      <c r="W20" s="62" t="str">
        <f t="shared" si="11"/>
        <v/>
      </c>
      <c r="X20" s="62" t="str">
        <f t="shared" si="13"/>
        <v/>
      </c>
      <c r="Y20" s="230">
        <f t="shared" si="12"/>
        <v>46189</v>
      </c>
      <c r="Z20" s="62" t="str">
        <f t="shared" si="14"/>
        <v/>
      </c>
      <c r="AA20" s="63"/>
      <c r="AE20" s="237" t="str">
        <f>初期条件設定表!U14</f>
        <v>システムテスト</v>
      </c>
      <c r="AF20" s="239" t="str">
        <f>初期条件設定表!V14</f>
        <v>I</v>
      </c>
    </row>
    <row r="21" spans="1:32" ht="46.15" customHeight="1">
      <c r="A21" s="230">
        <f t="shared" si="8"/>
        <v>46190</v>
      </c>
      <c r="B21" s="84" t="s">
        <v>32</v>
      </c>
      <c r="C21" s="232" t="s">
        <v>3</v>
      </c>
      <c r="D21" s="87" t="s">
        <v>32</v>
      </c>
      <c r="E21" s="73" t="str">
        <f t="shared" si="15"/>
        <v/>
      </c>
      <c r="F21" s="74" t="s">
        <v>30</v>
      </c>
      <c r="G21" s="75" t="str">
        <f t="shared" si="16"/>
        <v/>
      </c>
      <c r="H21" s="120" t="s">
        <v>31</v>
      </c>
      <c r="I21" s="122" t="str">
        <f t="shared" si="9"/>
        <v/>
      </c>
      <c r="J21" s="125"/>
      <c r="K21" s="76" t="str">
        <f t="shared" si="10"/>
        <v/>
      </c>
      <c r="L21" s="141" t="s">
        <v>0</v>
      </c>
      <c r="M21" s="144"/>
      <c r="N21" s="145"/>
      <c r="O21" s="60" t="str">
        <f t="shared" si="0"/>
        <v/>
      </c>
      <c r="P21" s="60" t="str">
        <f t="shared" si="1"/>
        <v/>
      </c>
      <c r="Q21" s="61" t="str">
        <f t="shared" si="2"/>
        <v/>
      </c>
      <c r="R21" s="62" t="str">
        <f t="shared" si="3"/>
        <v/>
      </c>
      <c r="S21" s="62" t="str">
        <f t="shared" si="4"/>
        <v/>
      </c>
      <c r="T21" s="62" t="str">
        <f t="shared" si="5"/>
        <v/>
      </c>
      <c r="U21" s="62" t="str">
        <f t="shared" si="6"/>
        <v/>
      </c>
      <c r="V21" s="62" t="str">
        <f t="shared" si="7"/>
        <v/>
      </c>
      <c r="W21" s="62" t="str">
        <f t="shared" si="11"/>
        <v/>
      </c>
      <c r="X21" s="62" t="str">
        <f t="shared" si="13"/>
        <v/>
      </c>
      <c r="Y21" s="230">
        <f t="shared" si="12"/>
        <v>46190</v>
      </c>
      <c r="Z21" s="62" t="str">
        <f t="shared" si="14"/>
        <v/>
      </c>
      <c r="AA21" s="63"/>
      <c r="AE21" s="237" t="str">
        <f>初期条件設定表!U15</f>
        <v>運用テスト</v>
      </c>
      <c r="AF21" s="239" t="str">
        <f>初期条件設定表!V15</f>
        <v>J</v>
      </c>
    </row>
    <row r="22" spans="1:32" ht="46.15" customHeight="1">
      <c r="A22" s="230">
        <f t="shared" si="8"/>
        <v>46191</v>
      </c>
      <c r="B22" s="84" t="s">
        <v>32</v>
      </c>
      <c r="C22" s="232" t="s">
        <v>3</v>
      </c>
      <c r="D22" s="87" t="s">
        <v>32</v>
      </c>
      <c r="E22" s="73" t="str">
        <f t="shared" si="15"/>
        <v/>
      </c>
      <c r="F22" s="74" t="s">
        <v>30</v>
      </c>
      <c r="G22" s="75" t="str">
        <f t="shared" si="16"/>
        <v/>
      </c>
      <c r="H22" s="120" t="s">
        <v>31</v>
      </c>
      <c r="I22" s="122" t="str">
        <f t="shared" si="9"/>
        <v/>
      </c>
      <c r="J22" s="125"/>
      <c r="K22" s="76" t="str">
        <f t="shared" si="10"/>
        <v/>
      </c>
      <c r="L22" s="141" t="s">
        <v>0</v>
      </c>
      <c r="M22" s="144"/>
      <c r="N22" s="145"/>
      <c r="O22" s="60" t="str">
        <f t="shared" si="0"/>
        <v/>
      </c>
      <c r="P22" s="60" t="str">
        <f t="shared" si="1"/>
        <v/>
      </c>
      <c r="Q22" s="61" t="str">
        <f t="shared" si="2"/>
        <v/>
      </c>
      <c r="R22" s="62" t="str">
        <f t="shared" si="3"/>
        <v/>
      </c>
      <c r="S22" s="62" t="str">
        <f t="shared" si="4"/>
        <v/>
      </c>
      <c r="T22" s="62" t="str">
        <f t="shared" si="5"/>
        <v/>
      </c>
      <c r="U22" s="62" t="str">
        <f t="shared" si="6"/>
        <v/>
      </c>
      <c r="V22" s="62" t="str">
        <f t="shared" si="7"/>
        <v/>
      </c>
      <c r="W22" s="62" t="str">
        <f t="shared" si="11"/>
        <v/>
      </c>
      <c r="X22" s="62" t="str">
        <f t="shared" si="13"/>
        <v/>
      </c>
      <c r="Y22" s="230">
        <f t="shared" si="12"/>
        <v>46191</v>
      </c>
      <c r="Z22" s="62" t="str">
        <f t="shared" si="14"/>
        <v/>
      </c>
      <c r="AA22" s="63"/>
      <c r="AE22" s="237" t="str">
        <f>初期条件設定表!U16</f>
        <v xml:space="preserve"> </v>
      </c>
      <c r="AF22" s="239" t="str">
        <f>初期条件設定表!V16</f>
        <v>K</v>
      </c>
    </row>
    <row r="23" spans="1:32" ht="46.15" customHeight="1">
      <c r="A23" s="230">
        <f t="shared" si="8"/>
        <v>46192</v>
      </c>
      <c r="B23" s="84" t="s">
        <v>32</v>
      </c>
      <c r="C23" s="232" t="s">
        <v>3</v>
      </c>
      <c r="D23" s="87" t="s">
        <v>32</v>
      </c>
      <c r="E23" s="73" t="str">
        <f t="shared" si="15"/>
        <v/>
      </c>
      <c r="F23" s="74" t="s">
        <v>30</v>
      </c>
      <c r="G23" s="75" t="str">
        <f t="shared" si="16"/>
        <v/>
      </c>
      <c r="H23" s="120" t="s">
        <v>31</v>
      </c>
      <c r="I23" s="122" t="str">
        <f t="shared" si="9"/>
        <v/>
      </c>
      <c r="J23" s="125"/>
      <c r="K23" s="76" t="str">
        <f t="shared" si="10"/>
        <v/>
      </c>
      <c r="L23" s="141" t="s">
        <v>0</v>
      </c>
      <c r="M23" s="144"/>
      <c r="N23" s="145"/>
      <c r="O23" s="60" t="str">
        <f t="shared" si="0"/>
        <v/>
      </c>
      <c r="P23" s="60" t="str">
        <f t="shared" si="1"/>
        <v/>
      </c>
      <c r="Q23" s="61" t="str">
        <f t="shared" si="2"/>
        <v/>
      </c>
      <c r="R23" s="62" t="str">
        <f t="shared" si="3"/>
        <v/>
      </c>
      <c r="S23" s="62" t="str">
        <f t="shared" si="4"/>
        <v/>
      </c>
      <c r="T23" s="62" t="str">
        <f t="shared" si="5"/>
        <v/>
      </c>
      <c r="U23" s="62" t="str">
        <f t="shared" si="6"/>
        <v/>
      </c>
      <c r="V23" s="62" t="str">
        <f t="shared" si="7"/>
        <v/>
      </c>
      <c r="W23" s="62" t="str">
        <f t="shared" si="11"/>
        <v/>
      </c>
      <c r="X23" s="62" t="str">
        <f t="shared" si="13"/>
        <v/>
      </c>
      <c r="Y23" s="230">
        <f t="shared" si="12"/>
        <v>46192</v>
      </c>
      <c r="Z23" s="62" t="str">
        <f t="shared" si="14"/>
        <v/>
      </c>
      <c r="AA23" s="63"/>
      <c r="AE23" s="237" t="str">
        <f>初期条件設定表!U17</f>
        <v xml:space="preserve"> </v>
      </c>
      <c r="AF23" s="239" t="str">
        <f>初期条件設定表!V17</f>
        <v>L</v>
      </c>
    </row>
    <row r="24" spans="1:32" ht="46.15" customHeight="1">
      <c r="A24" s="230">
        <f t="shared" si="8"/>
        <v>46195</v>
      </c>
      <c r="B24" s="84" t="s">
        <v>32</v>
      </c>
      <c r="C24" s="232" t="s">
        <v>3</v>
      </c>
      <c r="D24" s="87" t="s">
        <v>32</v>
      </c>
      <c r="E24" s="73" t="str">
        <f t="shared" si="15"/>
        <v/>
      </c>
      <c r="F24" s="74" t="s">
        <v>30</v>
      </c>
      <c r="G24" s="75" t="str">
        <f t="shared" si="16"/>
        <v/>
      </c>
      <c r="H24" s="120" t="s">
        <v>31</v>
      </c>
      <c r="I24" s="122" t="str">
        <f t="shared" si="9"/>
        <v/>
      </c>
      <c r="J24" s="125"/>
      <c r="K24" s="76" t="str">
        <f t="shared" si="10"/>
        <v/>
      </c>
      <c r="L24" s="141" t="s">
        <v>0</v>
      </c>
      <c r="M24" s="144"/>
      <c r="N24" s="145"/>
      <c r="O24" s="60" t="str">
        <f t="shared" si="0"/>
        <v/>
      </c>
      <c r="P24" s="60" t="str">
        <f t="shared" si="1"/>
        <v/>
      </c>
      <c r="Q24" s="61" t="str">
        <f t="shared" si="2"/>
        <v/>
      </c>
      <c r="R24" s="62" t="str">
        <f t="shared" si="3"/>
        <v/>
      </c>
      <c r="S24" s="62" t="str">
        <f t="shared" si="4"/>
        <v/>
      </c>
      <c r="T24" s="62" t="str">
        <f t="shared" si="5"/>
        <v/>
      </c>
      <c r="U24" s="62" t="str">
        <f t="shared" si="6"/>
        <v/>
      </c>
      <c r="V24" s="62" t="str">
        <f t="shared" si="7"/>
        <v/>
      </c>
      <c r="W24" s="62" t="str">
        <f t="shared" si="11"/>
        <v/>
      </c>
      <c r="X24" s="62" t="str">
        <f t="shared" si="13"/>
        <v/>
      </c>
      <c r="Y24" s="230">
        <f t="shared" si="12"/>
        <v>46195</v>
      </c>
      <c r="Z24" s="62" t="str">
        <f t="shared" si="14"/>
        <v/>
      </c>
      <c r="AA24" s="63"/>
      <c r="AE24" s="237" t="str">
        <f>初期条件設定表!U18</f>
        <v xml:space="preserve"> </v>
      </c>
      <c r="AF24" s="239" t="str">
        <f>初期条件設定表!V18</f>
        <v>M</v>
      </c>
    </row>
    <row r="25" spans="1:32" ht="46.15" customHeight="1">
      <c r="A25" s="230">
        <f t="shared" si="8"/>
        <v>46196</v>
      </c>
      <c r="B25" s="84" t="s">
        <v>32</v>
      </c>
      <c r="C25" s="232" t="s">
        <v>3</v>
      </c>
      <c r="D25" s="87" t="s">
        <v>32</v>
      </c>
      <c r="E25" s="73" t="str">
        <f t="shared" si="15"/>
        <v/>
      </c>
      <c r="F25" s="74" t="s">
        <v>30</v>
      </c>
      <c r="G25" s="75" t="str">
        <f t="shared" si="16"/>
        <v/>
      </c>
      <c r="H25" s="120" t="s">
        <v>31</v>
      </c>
      <c r="I25" s="122" t="str">
        <f t="shared" si="9"/>
        <v/>
      </c>
      <c r="J25" s="125"/>
      <c r="K25" s="76" t="str">
        <f t="shared" si="10"/>
        <v/>
      </c>
      <c r="L25" s="141" t="s">
        <v>0</v>
      </c>
      <c r="M25" s="144"/>
      <c r="N25" s="145"/>
      <c r="O25" s="60" t="str">
        <f t="shared" si="0"/>
        <v/>
      </c>
      <c r="P25" s="60" t="str">
        <f t="shared" si="1"/>
        <v/>
      </c>
      <c r="Q25" s="61" t="str">
        <f t="shared" si="2"/>
        <v/>
      </c>
      <c r="R25" s="62" t="str">
        <f t="shared" si="3"/>
        <v/>
      </c>
      <c r="S25" s="62" t="str">
        <f t="shared" si="4"/>
        <v/>
      </c>
      <c r="T25" s="62" t="str">
        <f t="shared" si="5"/>
        <v/>
      </c>
      <c r="U25" s="62" t="str">
        <f t="shared" si="6"/>
        <v/>
      </c>
      <c r="V25" s="62" t="str">
        <f t="shared" si="7"/>
        <v/>
      </c>
      <c r="W25" s="62" t="str">
        <f t="shared" si="11"/>
        <v/>
      </c>
      <c r="X25" s="62" t="str">
        <f t="shared" si="13"/>
        <v/>
      </c>
      <c r="Y25" s="230">
        <f t="shared" si="12"/>
        <v>46196</v>
      </c>
      <c r="Z25" s="62" t="str">
        <f t="shared" si="14"/>
        <v/>
      </c>
      <c r="AA25" s="63"/>
      <c r="AE25" s="237" t="str">
        <f>初期条件設定表!U19</f>
        <v xml:space="preserve"> </v>
      </c>
      <c r="AF25" s="239" t="str">
        <f>初期条件設定表!V19</f>
        <v>N</v>
      </c>
    </row>
    <row r="26" spans="1:32" ht="46.15" customHeight="1">
      <c r="A26" s="230">
        <f t="shared" si="8"/>
        <v>46197</v>
      </c>
      <c r="B26" s="84" t="s">
        <v>32</v>
      </c>
      <c r="C26" s="232" t="s">
        <v>3</v>
      </c>
      <c r="D26" s="87" t="s">
        <v>32</v>
      </c>
      <c r="E26" s="73" t="str">
        <f t="shared" si="15"/>
        <v/>
      </c>
      <c r="F26" s="74" t="s">
        <v>30</v>
      </c>
      <c r="G26" s="75" t="str">
        <f t="shared" si="16"/>
        <v/>
      </c>
      <c r="H26" s="120" t="s">
        <v>31</v>
      </c>
      <c r="I26" s="122" t="str">
        <f t="shared" si="9"/>
        <v/>
      </c>
      <c r="J26" s="125"/>
      <c r="K26" s="76" t="str">
        <f t="shared" si="10"/>
        <v/>
      </c>
      <c r="L26" s="141" t="s">
        <v>0</v>
      </c>
      <c r="M26" s="144"/>
      <c r="N26" s="145"/>
      <c r="O26" s="60" t="str">
        <f t="shared" si="0"/>
        <v/>
      </c>
      <c r="P26" s="60" t="str">
        <f t="shared" si="1"/>
        <v/>
      </c>
      <c r="Q26" s="61" t="str">
        <f t="shared" si="2"/>
        <v/>
      </c>
      <c r="R26" s="62" t="str">
        <f t="shared" si="3"/>
        <v/>
      </c>
      <c r="S26" s="62" t="str">
        <f t="shared" si="4"/>
        <v/>
      </c>
      <c r="T26" s="62" t="str">
        <f t="shared" si="5"/>
        <v/>
      </c>
      <c r="U26" s="62" t="str">
        <f t="shared" si="6"/>
        <v/>
      </c>
      <c r="V26" s="62" t="str">
        <f t="shared" si="7"/>
        <v/>
      </c>
      <c r="W26" s="62" t="str">
        <f t="shared" si="11"/>
        <v/>
      </c>
      <c r="X26" s="62" t="str">
        <f t="shared" si="13"/>
        <v/>
      </c>
      <c r="Y26" s="230">
        <f t="shared" si="12"/>
        <v>46197</v>
      </c>
      <c r="Z26" s="62" t="str">
        <f t="shared" si="14"/>
        <v/>
      </c>
      <c r="AA26" s="63"/>
      <c r="AE26" s="237" t="str">
        <f>初期条件設定表!U20</f>
        <v xml:space="preserve"> </v>
      </c>
      <c r="AF26" s="239" t="str">
        <f>初期条件設定表!V20</f>
        <v>O</v>
      </c>
    </row>
    <row r="27" spans="1:32" ht="46.15" customHeight="1">
      <c r="A27" s="230">
        <f t="shared" si="8"/>
        <v>46198</v>
      </c>
      <c r="B27" s="84" t="s">
        <v>32</v>
      </c>
      <c r="C27" s="232" t="s">
        <v>3</v>
      </c>
      <c r="D27" s="87" t="s">
        <v>32</v>
      </c>
      <c r="E27" s="73" t="str">
        <f t="shared" si="15"/>
        <v/>
      </c>
      <c r="F27" s="74" t="s">
        <v>30</v>
      </c>
      <c r="G27" s="75" t="str">
        <f t="shared" si="16"/>
        <v/>
      </c>
      <c r="H27" s="120" t="s">
        <v>31</v>
      </c>
      <c r="I27" s="122" t="str">
        <f t="shared" si="9"/>
        <v/>
      </c>
      <c r="J27" s="125"/>
      <c r="K27" s="76" t="str">
        <f t="shared" si="10"/>
        <v/>
      </c>
      <c r="L27" s="141" t="s">
        <v>0</v>
      </c>
      <c r="M27" s="144"/>
      <c r="N27" s="145"/>
      <c r="O27" s="60" t="str">
        <f t="shared" si="0"/>
        <v/>
      </c>
      <c r="P27" s="60" t="str">
        <f t="shared" si="1"/>
        <v/>
      </c>
      <c r="Q27" s="61" t="str">
        <f t="shared" si="2"/>
        <v/>
      </c>
      <c r="R27" s="62" t="str">
        <f t="shared" si="3"/>
        <v/>
      </c>
      <c r="S27" s="62" t="str">
        <f t="shared" si="4"/>
        <v/>
      </c>
      <c r="T27" s="62" t="str">
        <f t="shared" si="5"/>
        <v/>
      </c>
      <c r="U27" s="62" t="str">
        <f t="shared" si="6"/>
        <v/>
      </c>
      <c r="V27" s="62" t="str">
        <f t="shared" si="7"/>
        <v/>
      </c>
      <c r="W27" s="62" t="str">
        <f t="shared" si="11"/>
        <v/>
      </c>
      <c r="X27" s="62" t="str">
        <f t="shared" si="13"/>
        <v/>
      </c>
      <c r="Y27" s="230">
        <f t="shared" si="12"/>
        <v>46198</v>
      </c>
      <c r="Z27" s="62" t="str">
        <f t="shared" si="14"/>
        <v/>
      </c>
      <c r="AA27" s="63"/>
      <c r="AE27" s="237" t="str">
        <f>初期条件設定表!U21</f>
        <v xml:space="preserve"> </v>
      </c>
      <c r="AF27" s="239" t="str">
        <f>初期条件設定表!V21</f>
        <v>P</v>
      </c>
    </row>
    <row r="28" spans="1:32" ht="46.15" customHeight="1">
      <c r="A28" s="230">
        <f t="shared" si="8"/>
        <v>46199</v>
      </c>
      <c r="B28" s="84" t="s">
        <v>32</v>
      </c>
      <c r="C28" s="232" t="s">
        <v>3</v>
      </c>
      <c r="D28" s="87" t="s">
        <v>32</v>
      </c>
      <c r="E28" s="73" t="str">
        <f t="shared" si="15"/>
        <v/>
      </c>
      <c r="F28" s="74" t="s">
        <v>30</v>
      </c>
      <c r="G28" s="75" t="str">
        <f t="shared" si="16"/>
        <v/>
      </c>
      <c r="H28" s="120" t="s">
        <v>31</v>
      </c>
      <c r="I28" s="122" t="str">
        <f t="shared" si="9"/>
        <v/>
      </c>
      <c r="J28" s="125"/>
      <c r="K28" s="76" t="str">
        <f t="shared" si="10"/>
        <v/>
      </c>
      <c r="L28" s="141" t="s">
        <v>0</v>
      </c>
      <c r="M28" s="144"/>
      <c r="N28" s="145"/>
      <c r="O28" s="60" t="str">
        <f t="shared" si="0"/>
        <v/>
      </c>
      <c r="P28" s="60" t="str">
        <f t="shared" si="1"/>
        <v/>
      </c>
      <c r="Q28" s="61" t="str">
        <f t="shared" si="2"/>
        <v/>
      </c>
      <c r="R28" s="62" t="str">
        <f t="shared" si="3"/>
        <v/>
      </c>
      <c r="S28" s="62" t="str">
        <f t="shared" si="4"/>
        <v/>
      </c>
      <c r="T28" s="62" t="str">
        <f t="shared" si="5"/>
        <v/>
      </c>
      <c r="U28" s="62" t="str">
        <f t="shared" si="6"/>
        <v/>
      </c>
      <c r="V28" s="62" t="str">
        <f t="shared" si="7"/>
        <v/>
      </c>
      <c r="W28" s="62" t="str">
        <f t="shared" si="11"/>
        <v/>
      </c>
      <c r="X28" s="62" t="str">
        <f t="shared" si="13"/>
        <v/>
      </c>
      <c r="Y28" s="230">
        <f t="shared" si="12"/>
        <v>46199</v>
      </c>
      <c r="Z28" s="62" t="str">
        <f t="shared" si="14"/>
        <v/>
      </c>
      <c r="AA28" s="63"/>
      <c r="AE28" s="237" t="str">
        <f>初期条件設定表!U22</f>
        <v xml:space="preserve"> </v>
      </c>
      <c r="AF28" s="239" t="str">
        <f>初期条件設定表!V22</f>
        <v>Q</v>
      </c>
    </row>
    <row r="29" spans="1:32" ht="46.15" customHeight="1">
      <c r="A29" s="230">
        <f t="shared" si="8"/>
        <v>46202</v>
      </c>
      <c r="B29" s="84" t="s">
        <v>32</v>
      </c>
      <c r="C29" s="232" t="s">
        <v>3</v>
      </c>
      <c r="D29" s="87" t="s">
        <v>32</v>
      </c>
      <c r="E29" s="73" t="str">
        <f t="shared" si="15"/>
        <v/>
      </c>
      <c r="F29" s="74" t="s">
        <v>30</v>
      </c>
      <c r="G29" s="75" t="str">
        <f t="shared" si="16"/>
        <v/>
      </c>
      <c r="H29" s="120" t="s">
        <v>31</v>
      </c>
      <c r="I29" s="122" t="str">
        <f t="shared" si="9"/>
        <v/>
      </c>
      <c r="J29" s="125"/>
      <c r="K29" s="76" t="str">
        <f t="shared" si="10"/>
        <v/>
      </c>
      <c r="L29" s="141" t="s">
        <v>0</v>
      </c>
      <c r="M29" s="144"/>
      <c r="N29" s="145"/>
      <c r="O29" s="60" t="str">
        <f t="shared" si="0"/>
        <v/>
      </c>
      <c r="P29" s="60" t="str">
        <f t="shared" si="1"/>
        <v/>
      </c>
      <c r="Q29" s="61" t="str">
        <f t="shared" si="2"/>
        <v/>
      </c>
      <c r="R29" s="62" t="str">
        <f t="shared" si="3"/>
        <v/>
      </c>
      <c r="S29" s="62" t="str">
        <f t="shared" si="4"/>
        <v/>
      </c>
      <c r="T29" s="62" t="str">
        <f t="shared" si="5"/>
        <v/>
      </c>
      <c r="U29" s="62" t="str">
        <f t="shared" si="6"/>
        <v/>
      </c>
      <c r="V29" s="62" t="str">
        <f t="shared" si="7"/>
        <v/>
      </c>
      <c r="W29" s="62" t="str">
        <f t="shared" si="11"/>
        <v/>
      </c>
      <c r="X29" s="62" t="str">
        <f t="shared" si="13"/>
        <v/>
      </c>
      <c r="Y29" s="230">
        <f t="shared" si="12"/>
        <v>46202</v>
      </c>
      <c r="Z29" s="62" t="str">
        <f t="shared" si="14"/>
        <v/>
      </c>
      <c r="AA29" s="63"/>
      <c r="AE29" s="237" t="str">
        <f>初期条件設定表!U23</f>
        <v xml:space="preserve"> </v>
      </c>
      <c r="AF29" s="239" t="str">
        <f>初期条件設定表!V23</f>
        <v>R</v>
      </c>
    </row>
    <row r="30" spans="1:32" ht="46.15" customHeight="1">
      <c r="A30" s="230">
        <f t="shared" si="8"/>
        <v>46203</v>
      </c>
      <c r="B30" s="84" t="s">
        <v>32</v>
      </c>
      <c r="C30" s="232" t="s">
        <v>3</v>
      </c>
      <c r="D30" s="87" t="s">
        <v>32</v>
      </c>
      <c r="E30" s="73" t="str">
        <f t="shared" si="15"/>
        <v/>
      </c>
      <c r="F30" s="74" t="s">
        <v>30</v>
      </c>
      <c r="G30" s="75" t="str">
        <f t="shared" si="16"/>
        <v/>
      </c>
      <c r="H30" s="120" t="s">
        <v>31</v>
      </c>
      <c r="I30" s="122" t="str">
        <f t="shared" si="9"/>
        <v/>
      </c>
      <c r="J30" s="125"/>
      <c r="K30" s="76" t="str">
        <f t="shared" si="10"/>
        <v/>
      </c>
      <c r="L30" s="141" t="s">
        <v>0</v>
      </c>
      <c r="M30" s="144"/>
      <c r="N30" s="145"/>
      <c r="O30" s="60" t="str">
        <f t="shared" si="0"/>
        <v/>
      </c>
      <c r="P30" s="60" t="str">
        <f t="shared" si="1"/>
        <v/>
      </c>
      <c r="Q30" s="61" t="str">
        <f t="shared" si="2"/>
        <v/>
      </c>
      <c r="R30" s="62" t="str">
        <f t="shared" si="3"/>
        <v/>
      </c>
      <c r="S30" s="62" t="str">
        <f t="shared" si="4"/>
        <v/>
      </c>
      <c r="T30" s="62" t="str">
        <f t="shared" si="5"/>
        <v/>
      </c>
      <c r="U30" s="62" t="str">
        <f t="shared" si="6"/>
        <v/>
      </c>
      <c r="V30" s="62" t="str">
        <f t="shared" si="7"/>
        <v/>
      </c>
      <c r="W30" s="62" t="str">
        <f t="shared" si="11"/>
        <v/>
      </c>
      <c r="X30" s="62" t="str">
        <f t="shared" si="13"/>
        <v/>
      </c>
      <c r="Y30" s="230">
        <f t="shared" si="12"/>
        <v>46203</v>
      </c>
      <c r="Z30" s="62" t="str">
        <f t="shared" si="14"/>
        <v/>
      </c>
      <c r="AA30" s="63"/>
      <c r="AE30" s="237" t="str">
        <f>初期条件設定表!U24</f>
        <v xml:space="preserve"> </v>
      </c>
      <c r="AF30" s="239" t="str">
        <f>初期条件設定表!V24</f>
        <v>S</v>
      </c>
    </row>
    <row r="31" spans="1:32" ht="46.15" customHeight="1">
      <c r="A31" s="230" t="str">
        <f t="shared" si="8"/>
        <v/>
      </c>
      <c r="B31" s="85" t="s">
        <v>32</v>
      </c>
      <c r="C31" s="240" t="s">
        <v>3</v>
      </c>
      <c r="D31" s="88" t="s">
        <v>32</v>
      </c>
      <c r="E31" s="73" t="str">
        <f t="shared" si="15"/>
        <v/>
      </c>
      <c r="F31" s="74" t="s">
        <v>30</v>
      </c>
      <c r="G31" s="75" t="str">
        <f t="shared" si="16"/>
        <v/>
      </c>
      <c r="H31" s="120" t="s">
        <v>31</v>
      </c>
      <c r="I31" s="122" t="str">
        <f t="shared" si="9"/>
        <v/>
      </c>
      <c r="J31" s="125"/>
      <c r="K31" s="76" t="str">
        <f t="shared" si="10"/>
        <v/>
      </c>
      <c r="L31" s="141" t="s">
        <v>0</v>
      </c>
      <c r="M31" s="144"/>
      <c r="N31" s="145"/>
      <c r="O31" s="60" t="str">
        <f t="shared" si="0"/>
        <v/>
      </c>
      <c r="P31" s="60" t="str">
        <f t="shared" si="1"/>
        <v/>
      </c>
      <c r="Q31" s="61" t="str">
        <f t="shared" si="2"/>
        <v/>
      </c>
      <c r="R31" s="62" t="str">
        <f t="shared" si="3"/>
        <v/>
      </c>
      <c r="S31" s="62" t="str">
        <f t="shared" si="4"/>
        <v/>
      </c>
      <c r="T31" s="62" t="str">
        <f t="shared" si="5"/>
        <v/>
      </c>
      <c r="U31" s="62" t="str">
        <f t="shared" si="6"/>
        <v/>
      </c>
      <c r="V31" s="62" t="str">
        <f t="shared" si="7"/>
        <v/>
      </c>
      <c r="W31" s="62" t="str">
        <f t="shared" si="11"/>
        <v/>
      </c>
      <c r="X31" s="62" t="str">
        <f t="shared" si="13"/>
        <v/>
      </c>
      <c r="Y31" s="230" t="str">
        <f t="shared" si="12"/>
        <v/>
      </c>
      <c r="Z31" s="62" t="str">
        <f t="shared" si="14"/>
        <v/>
      </c>
      <c r="AA31" s="63"/>
      <c r="AE31" s="237" t="str">
        <f>初期条件設定表!U25</f>
        <v xml:space="preserve"> </v>
      </c>
      <c r="AF31" s="239" t="str">
        <f>初期条件設定表!V25</f>
        <v>T</v>
      </c>
    </row>
    <row r="32" spans="1:32" ht="46.15" customHeight="1" thickBot="1">
      <c r="A32" s="230" t="str">
        <f t="shared" si="8"/>
        <v/>
      </c>
      <c r="B32" s="84" t="s">
        <v>32</v>
      </c>
      <c r="C32" s="232" t="s">
        <v>3</v>
      </c>
      <c r="D32" s="87" t="s">
        <v>32</v>
      </c>
      <c r="E32" s="73" t="str">
        <f t="shared" si="15"/>
        <v/>
      </c>
      <c r="F32" s="74" t="s">
        <v>30</v>
      </c>
      <c r="G32" s="75" t="str">
        <f t="shared" si="16"/>
        <v/>
      </c>
      <c r="H32" s="120" t="s">
        <v>31</v>
      </c>
      <c r="I32" s="122" t="str">
        <f t="shared" si="9"/>
        <v/>
      </c>
      <c r="J32" s="125"/>
      <c r="K32" s="76" t="str">
        <f t="shared" si="10"/>
        <v/>
      </c>
      <c r="L32" s="141" t="s">
        <v>0</v>
      </c>
      <c r="M32" s="144"/>
      <c r="N32" s="150"/>
      <c r="O32" s="60" t="str">
        <f t="shared" si="0"/>
        <v/>
      </c>
      <c r="P32" s="60" t="str">
        <f t="shared" si="1"/>
        <v/>
      </c>
      <c r="Q32" s="61" t="str">
        <f t="shared" si="2"/>
        <v/>
      </c>
      <c r="R32" s="62" t="str">
        <f t="shared" si="3"/>
        <v/>
      </c>
      <c r="S32" s="62" t="str">
        <f t="shared" si="4"/>
        <v/>
      </c>
      <c r="T32" s="62" t="str">
        <f t="shared" si="5"/>
        <v/>
      </c>
      <c r="U32" s="62" t="str">
        <f t="shared" si="6"/>
        <v/>
      </c>
      <c r="V32" s="62" t="str">
        <f t="shared" si="7"/>
        <v/>
      </c>
      <c r="W32" s="62" t="str">
        <f t="shared" si="11"/>
        <v/>
      </c>
      <c r="X32" s="62" t="str">
        <f t="shared" si="13"/>
        <v/>
      </c>
      <c r="Y32" s="230" t="str">
        <f t="shared" si="12"/>
        <v/>
      </c>
      <c r="Z32" s="62" t="str">
        <f t="shared" si="14"/>
        <v/>
      </c>
      <c r="AA32" s="63"/>
      <c r="AE32" s="237" t="str">
        <f>初期条件設定表!U26</f>
        <v xml:space="preserve"> </v>
      </c>
      <c r="AF32" s="239" t="str">
        <f>初期条件設定表!V26</f>
        <v xml:space="preserve"> </v>
      </c>
    </row>
    <row r="33" spans="1:27" ht="46.15" hidden="1" customHeight="1">
      <c r="A33" s="230" t="str">
        <f t="shared" si="8"/>
        <v/>
      </c>
      <c r="B33" s="231" t="s">
        <v>32</v>
      </c>
      <c r="C33" s="232" t="s">
        <v>3</v>
      </c>
      <c r="D33" s="233" t="s">
        <v>32</v>
      </c>
      <c r="E33" s="73" t="str">
        <f t="shared" si="15"/>
        <v/>
      </c>
      <c r="F33" s="74" t="s">
        <v>30</v>
      </c>
      <c r="G33" s="75" t="str">
        <f t="shared" si="16"/>
        <v/>
      </c>
      <c r="H33" s="120" t="s">
        <v>31</v>
      </c>
      <c r="I33" s="122" t="str">
        <f t="shared" si="9"/>
        <v/>
      </c>
      <c r="J33" s="234"/>
      <c r="K33" s="76" t="str">
        <f t="shared" si="10"/>
        <v/>
      </c>
      <c r="L33" s="67" t="s">
        <v>0</v>
      </c>
      <c r="M33" s="241"/>
      <c r="N33" s="242"/>
      <c r="O33" s="60" t="str">
        <f t="shared" si="0"/>
        <v/>
      </c>
      <c r="P33" s="60" t="str">
        <f t="shared" si="1"/>
        <v/>
      </c>
      <c r="Q33" s="61" t="str">
        <f t="shared" si="2"/>
        <v/>
      </c>
      <c r="R33" s="62" t="str">
        <f t="shared" si="3"/>
        <v/>
      </c>
      <c r="S33" s="62" t="str">
        <f t="shared" si="4"/>
        <v/>
      </c>
      <c r="T33" s="62" t="str">
        <f t="shared" si="5"/>
        <v/>
      </c>
      <c r="U33" s="62" t="str">
        <f t="shared" si="6"/>
        <v/>
      </c>
      <c r="V33" s="62" t="str">
        <f t="shared" si="7"/>
        <v/>
      </c>
      <c r="W33" s="62" t="str">
        <f t="shared" si="11"/>
        <v/>
      </c>
      <c r="X33" s="62" t="str">
        <f t="shared" si="13"/>
        <v/>
      </c>
      <c r="Y33" s="230" t="str">
        <f t="shared" si="12"/>
        <v/>
      </c>
      <c r="Z33" s="62" t="str">
        <f t="shared" si="14"/>
        <v/>
      </c>
      <c r="AA33" s="63"/>
    </row>
    <row r="34" spans="1:27" ht="46.15" hidden="1" customHeight="1">
      <c r="A34" s="230" t="str">
        <f t="shared" si="8"/>
        <v/>
      </c>
      <c r="B34" s="231" t="s">
        <v>32</v>
      </c>
      <c r="C34" s="232" t="s">
        <v>3</v>
      </c>
      <c r="D34" s="233" t="s">
        <v>32</v>
      </c>
      <c r="E34" s="73" t="str">
        <f t="shared" si="15"/>
        <v/>
      </c>
      <c r="F34" s="74" t="s">
        <v>30</v>
      </c>
      <c r="G34" s="75" t="str">
        <f t="shared" si="16"/>
        <v/>
      </c>
      <c r="H34" s="120" t="s">
        <v>31</v>
      </c>
      <c r="I34" s="122" t="str">
        <f t="shared" si="9"/>
        <v/>
      </c>
      <c r="J34" s="234"/>
      <c r="K34" s="76" t="str">
        <f t="shared" si="10"/>
        <v/>
      </c>
      <c r="L34" s="67" t="s">
        <v>0</v>
      </c>
      <c r="M34" s="243"/>
      <c r="N34" s="244"/>
      <c r="O34" s="60" t="str">
        <f t="shared" si="0"/>
        <v/>
      </c>
      <c r="P34" s="60" t="str">
        <f t="shared" si="1"/>
        <v/>
      </c>
      <c r="Q34" s="61" t="str">
        <f t="shared" si="2"/>
        <v/>
      </c>
      <c r="R34" s="62" t="str">
        <f t="shared" si="3"/>
        <v/>
      </c>
      <c r="S34" s="62" t="str">
        <f t="shared" si="4"/>
        <v/>
      </c>
      <c r="T34" s="62" t="str">
        <f t="shared" si="5"/>
        <v/>
      </c>
      <c r="U34" s="62" t="str">
        <f t="shared" si="6"/>
        <v/>
      </c>
      <c r="V34" s="62" t="str">
        <f t="shared" si="7"/>
        <v/>
      </c>
      <c r="W34" s="62" t="str">
        <f t="shared" ref="W34:W35" si="17">IF(OR(DBCS($B34)="：",$B34="",DBCS($D34)="：",$D34=""),"",SUM(R34:V34))</f>
        <v/>
      </c>
      <c r="X34" s="62" t="str">
        <f t="shared" si="13"/>
        <v/>
      </c>
      <c r="Y34" s="230" t="str">
        <f t="shared" si="12"/>
        <v/>
      </c>
      <c r="Z34" s="62"/>
      <c r="AA34" s="63"/>
    </row>
    <row r="35" spans="1:27" ht="46.15" hidden="1" customHeight="1" thickBot="1">
      <c r="A35" s="245" t="str">
        <f t="shared" si="8"/>
        <v/>
      </c>
      <c r="B35" s="246" t="s">
        <v>59</v>
      </c>
      <c r="C35" s="247" t="s">
        <v>25</v>
      </c>
      <c r="D35" s="248" t="s">
        <v>59</v>
      </c>
      <c r="E35" s="80" t="str">
        <f t="shared" si="15"/>
        <v/>
      </c>
      <c r="F35" s="81" t="s">
        <v>64</v>
      </c>
      <c r="G35" s="82" t="str">
        <f t="shared" si="16"/>
        <v/>
      </c>
      <c r="H35" s="121" t="s">
        <v>83</v>
      </c>
      <c r="I35" s="123" t="str">
        <f t="shared" si="9"/>
        <v/>
      </c>
      <c r="J35" s="249"/>
      <c r="K35" s="83" t="str">
        <f t="shared" si="10"/>
        <v/>
      </c>
      <c r="L35" s="68" t="s">
        <v>84</v>
      </c>
      <c r="M35" s="243"/>
      <c r="N35" s="244"/>
      <c r="O35" s="60" t="str">
        <f t="shared" si="0"/>
        <v/>
      </c>
      <c r="P35" s="60" t="str">
        <f t="shared" si="1"/>
        <v/>
      </c>
      <c r="Q35" s="61" t="str">
        <f t="shared" si="2"/>
        <v/>
      </c>
      <c r="R35" s="62" t="str">
        <f t="shared" si="3"/>
        <v/>
      </c>
      <c r="S35" s="62" t="str">
        <f t="shared" si="4"/>
        <v/>
      </c>
      <c r="T35" s="62" t="str">
        <f t="shared" si="5"/>
        <v/>
      </c>
      <c r="U35" s="62" t="str">
        <f t="shared" si="6"/>
        <v/>
      </c>
      <c r="V35" s="62" t="str">
        <f t="shared" si="7"/>
        <v/>
      </c>
      <c r="W35" s="62" t="str">
        <f t="shared" si="17"/>
        <v/>
      </c>
      <c r="X35" s="62" t="str">
        <f t="shared" si="13"/>
        <v/>
      </c>
      <c r="Y35" s="245" t="str">
        <f t="shared" si="12"/>
        <v/>
      </c>
      <c r="Z35" s="62" t="str">
        <f>IF(OR(DBCS($B35)="：",$B35="",DBCS($D35)="：",$D35=""),"",MAX(MIN($D35,TIME(23,59,59))-MAX($B35,$AG$1),0))</f>
        <v/>
      </c>
      <c r="AA35" s="63"/>
    </row>
    <row r="36" spans="1:27" ht="41.25" customHeight="1" thickBot="1">
      <c r="A36" s="250" t="s">
        <v>33</v>
      </c>
      <c r="B36" s="443"/>
      <c r="C36" s="444"/>
      <c r="D36" s="445"/>
      <c r="E36" s="421">
        <f>SUM(E9:E35)+SUM(G9:G35)/60</f>
        <v>0</v>
      </c>
      <c r="F36" s="422"/>
      <c r="G36" s="423" t="s">
        <v>1</v>
      </c>
      <c r="H36" s="424"/>
      <c r="I36" s="127"/>
      <c r="J36" s="128"/>
      <c r="K36" s="69">
        <f>SUM(K9:K35)</f>
        <v>0</v>
      </c>
      <c r="L36" s="161" t="s">
        <v>0</v>
      </c>
      <c r="M36" s="166"/>
      <c r="N36" s="251"/>
      <c r="V36" s="63"/>
      <c r="W36" s="63"/>
      <c r="X36" s="63"/>
      <c r="Y36" s="63"/>
      <c r="Z36" s="63"/>
      <c r="AA36" s="63"/>
    </row>
    <row r="37" spans="1:27" ht="19.5" customHeight="1">
      <c r="A37" s="252"/>
      <c r="B37" s="253"/>
      <c r="C37" s="253"/>
      <c r="D37" s="253"/>
      <c r="E37" s="254"/>
      <c r="F37" s="254"/>
      <c r="G37" s="253"/>
      <c r="H37" s="253"/>
      <c r="I37" s="253"/>
      <c r="J37" s="253"/>
      <c r="K37" s="255"/>
      <c r="L37" s="222"/>
      <c r="M37" s="256"/>
      <c r="N37" s="256"/>
    </row>
    <row r="38" spans="1:27" ht="25.9" customHeight="1">
      <c r="B38" s="257" t="s">
        <v>177</v>
      </c>
    </row>
    <row r="39" spans="1:27" ht="21.65" customHeight="1"/>
    <row r="40" spans="1:27" ht="31.4" customHeight="1">
      <c r="M40" s="258" t="s">
        <v>178</v>
      </c>
      <c r="N40" s="261"/>
    </row>
    <row r="41" spans="1:27" ht="31.4" customHeight="1">
      <c r="M41" s="258" t="s">
        <v>179</v>
      </c>
      <c r="N41" s="261"/>
    </row>
    <row r="42" spans="1:27" ht="31.4" customHeight="1">
      <c r="M42" s="258" t="s">
        <v>180</v>
      </c>
      <c r="N42" s="261"/>
    </row>
  </sheetData>
  <sheetProtection sheet="1" selectLockedCells="1"/>
  <mergeCells count="25">
    <mergeCell ref="AH6:AI6"/>
    <mergeCell ref="D1:N2"/>
    <mergeCell ref="AD1:AD5"/>
    <mergeCell ref="B3:D3"/>
    <mergeCell ref="B4:D4"/>
    <mergeCell ref="B5:D5"/>
    <mergeCell ref="A7:A8"/>
    <mergeCell ref="B7:D8"/>
    <mergeCell ref="E7:H8"/>
    <mergeCell ref="I7:I8"/>
    <mergeCell ref="J7:J8"/>
    <mergeCell ref="T7:T8"/>
    <mergeCell ref="U7:U8"/>
    <mergeCell ref="V7:V8"/>
    <mergeCell ref="W7:W8"/>
    <mergeCell ref="B36:D36"/>
    <mergeCell ref="E36:F36"/>
    <mergeCell ref="G36:H36"/>
    <mergeCell ref="M7:N7"/>
    <mergeCell ref="S7:S8"/>
    <mergeCell ref="O7:O8"/>
    <mergeCell ref="P7:P8"/>
    <mergeCell ref="Q7:Q8"/>
    <mergeCell ref="R7:R8"/>
    <mergeCell ref="K7:L8"/>
  </mergeCells>
  <phoneticPr fontId="3"/>
  <dataValidations count="5">
    <dataValidation type="time" allowBlank="1" showInputMessage="1" showErrorMessage="1" sqref="B9:B35 D9:D35">
      <formula1>0</formula1>
      <formula2>0.999305555555556</formula2>
    </dataValidation>
    <dataValidation type="list" allowBlank="1" showInputMessage="1" showErrorMessage="1" sqref="N9:N32">
      <formula1>$AF$11:$AF$32</formula1>
    </dataValidation>
    <dataValidation type="list" allowBlank="1" showInputMessage="1" showErrorMessage="1" sqref="M33:M35">
      <formula1>$AE$11:$AE$20</formula1>
    </dataValidation>
    <dataValidation type="list" allowBlank="1" showInputMessage="1" showErrorMessage="1" sqref="N33:N35">
      <formula1>$AF$11:$AF$16</formula1>
    </dataValidation>
    <dataValidation type="list" allowBlank="1" showInputMessage="1" showErrorMessage="1" sqref="M9:M32">
      <formula1>$AE$11:$AE$21</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rowBreaks count="1" manualBreakCount="1">
    <brk id="42" max="13"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theme="4" tint="0.39997558519241921"/>
    <pageSetUpPr fitToPage="1"/>
  </sheetPr>
  <dimension ref="A1:AP43"/>
  <sheetViews>
    <sheetView view="pageBreakPreview" zoomScaleNormal="70" zoomScaleSheetLayoutView="100" workbookViewId="0">
      <selection activeCell="M11" sqref="M11"/>
    </sheetView>
  </sheetViews>
  <sheetFormatPr defaultColWidth="11.36328125" defaultRowHeight="13"/>
  <cols>
    <col min="1" max="1" width="19.08984375" style="47" customWidth="1"/>
    <col min="2" max="2" width="9.6328125" style="47" customWidth="1"/>
    <col min="3" max="3" width="3.90625" style="202" bestFit="1" customWidth="1"/>
    <col min="4" max="4" width="9.6328125" style="47" customWidth="1"/>
    <col min="5" max="5" width="4.6328125" style="47" customWidth="1"/>
    <col min="6" max="6" width="5.08984375" style="47" customWidth="1"/>
    <col min="7" max="7" width="4.6328125" style="47" customWidth="1"/>
    <col min="8" max="8" width="3.08984375" style="47" customWidth="1"/>
    <col min="9" max="10" width="6.6328125" style="47" customWidth="1"/>
    <col min="11" max="11" width="11.6328125" style="47" customWidth="1"/>
    <col min="12" max="12" width="2.90625" style="47" customWidth="1"/>
    <col min="13" max="14" width="30.6328125" style="223" customWidth="1"/>
    <col min="15" max="42" width="10.6328125" style="47" hidden="1" customWidth="1"/>
    <col min="43" max="43" width="10.6328125" style="47" customWidth="1"/>
    <col min="44" max="262" width="11.36328125" style="47"/>
    <col min="263" max="263" width="16.90625" style="47" customWidth="1"/>
    <col min="264" max="264" width="11.08984375" style="47" customWidth="1"/>
    <col min="265" max="265" width="3.90625" style="47" bestFit="1" customWidth="1"/>
    <col min="266" max="266" width="11.08984375" style="47" customWidth="1"/>
    <col min="267" max="267" width="6" style="47" customWidth="1"/>
    <col min="268" max="268" width="5.08984375" style="47" customWidth="1"/>
    <col min="269" max="269" width="5.90625" style="47" customWidth="1"/>
    <col min="270" max="270" width="3.08984375" style="47" customWidth="1"/>
    <col min="271" max="271" width="12.90625" style="47" customWidth="1"/>
    <col min="272" max="272" width="2.90625" style="47" customWidth="1"/>
    <col min="273" max="273" width="77.453125" style="47" customWidth="1"/>
    <col min="274" max="518" width="11.36328125" style="47"/>
    <col min="519" max="519" width="16.90625" style="47" customWidth="1"/>
    <col min="520" max="520" width="11.08984375" style="47" customWidth="1"/>
    <col min="521" max="521" width="3.90625" style="47" bestFit="1" customWidth="1"/>
    <col min="522" max="522" width="11.08984375" style="47" customWidth="1"/>
    <col min="523" max="523" width="6" style="47" customWidth="1"/>
    <col min="524" max="524" width="5.08984375" style="47" customWidth="1"/>
    <col min="525" max="525" width="5.90625" style="47" customWidth="1"/>
    <col min="526" max="526" width="3.08984375" style="47" customWidth="1"/>
    <col min="527" max="527" width="12.90625" style="47" customWidth="1"/>
    <col min="528" max="528" width="2.90625" style="47" customWidth="1"/>
    <col min="529" max="529" width="77.453125" style="47" customWidth="1"/>
    <col min="530" max="774" width="11.36328125" style="47"/>
    <col min="775" max="775" width="16.90625" style="47" customWidth="1"/>
    <col min="776" max="776" width="11.08984375" style="47" customWidth="1"/>
    <col min="777" max="777" width="3.90625" style="47" bestFit="1" customWidth="1"/>
    <col min="778" max="778" width="11.08984375" style="47" customWidth="1"/>
    <col min="779" max="779" width="6" style="47" customWidth="1"/>
    <col min="780" max="780" width="5.08984375" style="47" customWidth="1"/>
    <col min="781" max="781" width="5.90625" style="47" customWidth="1"/>
    <col min="782" max="782" width="3.08984375" style="47" customWidth="1"/>
    <col min="783" max="783" width="12.90625" style="47" customWidth="1"/>
    <col min="784" max="784" width="2.90625" style="47" customWidth="1"/>
    <col min="785" max="785" width="77.453125" style="47" customWidth="1"/>
    <col min="786" max="1030" width="11.36328125" style="47"/>
    <col min="1031" max="1031" width="16.90625" style="47" customWidth="1"/>
    <col min="1032" max="1032" width="11.08984375" style="47" customWidth="1"/>
    <col min="1033" max="1033" width="3.90625" style="47" bestFit="1" customWidth="1"/>
    <col min="1034" max="1034" width="11.08984375" style="47" customWidth="1"/>
    <col min="1035" max="1035" width="6" style="47" customWidth="1"/>
    <col min="1036" max="1036" width="5.08984375" style="47" customWidth="1"/>
    <col min="1037" max="1037" width="5.90625" style="47" customWidth="1"/>
    <col min="1038" max="1038" width="3.08984375" style="47" customWidth="1"/>
    <col min="1039" max="1039" width="12.90625" style="47" customWidth="1"/>
    <col min="1040" max="1040" width="2.90625" style="47" customWidth="1"/>
    <col min="1041" max="1041" width="77.453125" style="47" customWidth="1"/>
    <col min="1042" max="1286" width="11.36328125" style="47"/>
    <col min="1287" max="1287" width="16.90625" style="47" customWidth="1"/>
    <col min="1288" max="1288" width="11.08984375" style="47" customWidth="1"/>
    <col min="1289" max="1289" width="3.90625" style="47" bestFit="1" customWidth="1"/>
    <col min="1290" max="1290" width="11.08984375" style="47" customWidth="1"/>
    <col min="1291" max="1291" width="6" style="47" customWidth="1"/>
    <col min="1292" max="1292" width="5.08984375" style="47" customWidth="1"/>
    <col min="1293" max="1293" width="5.90625" style="47" customWidth="1"/>
    <col min="1294" max="1294" width="3.08984375" style="47" customWidth="1"/>
    <col min="1295" max="1295" width="12.90625" style="47" customWidth="1"/>
    <col min="1296" max="1296" width="2.90625" style="47" customWidth="1"/>
    <col min="1297" max="1297" width="77.453125" style="47" customWidth="1"/>
    <col min="1298" max="1542" width="11.36328125" style="47"/>
    <col min="1543" max="1543" width="16.90625" style="47" customWidth="1"/>
    <col min="1544" max="1544" width="11.08984375" style="47" customWidth="1"/>
    <col min="1545" max="1545" width="3.90625" style="47" bestFit="1" customWidth="1"/>
    <col min="1546" max="1546" width="11.08984375" style="47" customWidth="1"/>
    <col min="1547" max="1547" width="6" style="47" customWidth="1"/>
    <col min="1548" max="1548" width="5.08984375" style="47" customWidth="1"/>
    <col min="1549" max="1549" width="5.90625" style="47" customWidth="1"/>
    <col min="1550" max="1550" width="3.08984375" style="47" customWidth="1"/>
    <col min="1551" max="1551" width="12.90625" style="47" customWidth="1"/>
    <col min="1552" max="1552" width="2.90625" style="47" customWidth="1"/>
    <col min="1553" max="1553" width="77.453125" style="47" customWidth="1"/>
    <col min="1554" max="1798" width="11.36328125" style="47"/>
    <col min="1799" max="1799" width="16.90625" style="47" customWidth="1"/>
    <col min="1800" max="1800" width="11.08984375" style="47" customWidth="1"/>
    <col min="1801" max="1801" width="3.90625" style="47" bestFit="1" customWidth="1"/>
    <col min="1802" max="1802" width="11.08984375" style="47" customWidth="1"/>
    <col min="1803" max="1803" width="6" style="47" customWidth="1"/>
    <col min="1804" max="1804" width="5.08984375" style="47" customWidth="1"/>
    <col min="1805" max="1805" width="5.90625" style="47" customWidth="1"/>
    <col min="1806" max="1806" width="3.08984375" style="47" customWidth="1"/>
    <col min="1807" max="1807" width="12.90625" style="47" customWidth="1"/>
    <col min="1808" max="1808" width="2.90625" style="47" customWidth="1"/>
    <col min="1809" max="1809" width="77.453125" style="47" customWidth="1"/>
    <col min="1810" max="2054" width="11.36328125" style="47"/>
    <col min="2055" max="2055" width="16.90625" style="47" customWidth="1"/>
    <col min="2056" max="2056" width="11.08984375" style="47" customWidth="1"/>
    <col min="2057" max="2057" width="3.90625" style="47" bestFit="1" customWidth="1"/>
    <col min="2058" max="2058" width="11.08984375" style="47" customWidth="1"/>
    <col min="2059" max="2059" width="6" style="47" customWidth="1"/>
    <col min="2060" max="2060" width="5.08984375" style="47" customWidth="1"/>
    <col min="2061" max="2061" width="5.90625" style="47" customWidth="1"/>
    <col min="2062" max="2062" width="3.08984375" style="47" customWidth="1"/>
    <col min="2063" max="2063" width="12.90625" style="47" customWidth="1"/>
    <col min="2064" max="2064" width="2.90625" style="47" customWidth="1"/>
    <col min="2065" max="2065" width="77.453125" style="47" customWidth="1"/>
    <col min="2066" max="2310" width="11.36328125" style="47"/>
    <col min="2311" max="2311" width="16.90625" style="47" customWidth="1"/>
    <col min="2312" max="2312" width="11.08984375" style="47" customWidth="1"/>
    <col min="2313" max="2313" width="3.90625" style="47" bestFit="1" customWidth="1"/>
    <col min="2314" max="2314" width="11.08984375" style="47" customWidth="1"/>
    <col min="2315" max="2315" width="6" style="47" customWidth="1"/>
    <col min="2316" max="2316" width="5.08984375" style="47" customWidth="1"/>
    <col min="2317" max="2317" width="5.90625" style="47" customWidth="1"/>
    <col min="2318" max="2318" width="3.08984375" style="47" customWidth="1"/>
    <col min="2319" max="2319" width="12.90625" style="47" customWidth="1"/>
    <col min="2320" max="2320" width="2.90625" style="47" customWidth="1"/>
    <col min="2321" max="2321" width="77.453125" style="47" customWidth="1"/>
    <col min="2322" max="2566" width="11.36328125" style="47"/>
    <col min="2567" max="2567" width="16.90625" style="47" customWidth="1"/>
    <col min="2568" max="2568" width="11.08984375" style="47" customWidth="1"/>
    <col min="2569" max="2569" width="3.90625" style="47" bestFit="1" customWidth="1"/>
    <col min="2570" max="2570" width="11.08984375" style="47" customWidth="1"/>
    <col min="2571" max="2571" width="6" style="47" customWidth="1"/>
    <col min="2572" max="2572" width="5.08984375" style="47" customWidth="1"/>
    <col min="2573" max="2573" width="5.90625" style="47" customWidth="1"/>
    <col min="2574" max="2574" width="3.08984375" style="47" customWidth="1"/>
    <col min="2575" max="2575" width="12.90625" style="47" customWidth="1"/>
    <col min="2576" max="2576" width="2.90625" style="47" customWidth="1"/>
    <col min="2577" max="2577" width="77.453125" style="47" customWidth="1"/>
    <col min="2578" max="2822" width="11.36328125" style="47"/>
    <col min="2823" max="2823" width="16.90625" style="47" customWidth="1"/>
    <col min="2824" max="2824" width="11.08984375" style="47" customWidth="1"/>
    <col min="2825" max="2825" width="3.90625" style="47" bestFit="1" customWidth="1"/>
    <col min="2826" max="2826" width="11.08984375" style="47" customWidth="1"/>
    <col min="2827" max="2827" width="6" style="47" customWidth="1"/>
    <col min="2828" max="2828" width="5.08984375" style="47" customWidth="1"/>
    <col min="2829" max="2829" width="5.90625" style="47" customWidth="1"/>
    <col min="2830" max="2830" width="3.08984375" style="47" customWidth="1"/>
    <col min="2831" max="2831" width="12.90625" style="47" customWidth="1"/>
    <col min="2832" max="2832" width="2.90625" style="47" customWidth="1"/>
    <col min="2833" max="2833" width="77.453125" style="47" customWidth="1"/>
    <col min="2834" max="3078" width="11.36328125" style="47"/>
    <col min="3079" max="3079" width="16.90625" style="47" customWidth="1"/>
    <col min="3080" max="3080" width="11.08984375" style="47" customWidth="1"/>
    <col min="3081" max="3081" width="3.90625" style="47" bestFit="1" customWidth="1"/>
    <col min="3082" max="3082" width="11.08984375" style="47" customWidth="1"/>
    <col min="3083" max="3083" width="6" style="47" customWidth="1"/>
    <col min="3084" max="3084" width="5.08984375" style="47" customWidth="1"/>
    <col min="3085" max="3085" width="5.90625" style="47" customWidth="1"/>
    <col min="3086" max="3086" width="3.08984375" style="47" customWidth="1"/>
    <col min="3087" max="3087" width="12.90625" style="47" customWidth="1"/>
    <col min="3088" max="3088" width="2.90625" style="47" customWidth="1"/>
    <col min="3089" max="3089" width="77.453125" style="47" customWidth="1"/>
    <col min="3090" max="3334" width="11.36328125" style="47"/>
    <col min="3335" max="3335" width="16.90625" style="47" customWidth="1"/>
    <col min="3336" max="3336" width="11.08984375" style="47" customWidth="1"/>
    <col min="3337" max="3337" width="3.90625" style="47" bestFit="1" customWidth="1"/>
    <col min="3338" max="3338" width="11.08984375" style="47" customWidth="1"/>
    <col min="3339" max="3339" width="6" style="47" customWidth="1"/>
    <col min="3340" max="3340" width="5.08984375" style="47" customWidth="1"/>
    <col min="3341" max="3341" width="5.90625" style="47" customWidth="1"/>
    <col min="3342" max="3342" width="3.08984375" style="47" customWidth="1"/>
    <col min="3343" max="3343" width="12.90625" style="47" customWidth="1"/>
    <col min="3344" max="3344" width="2.90625" style="47" customWidth="1"/>
    <col min="3345" max="3345" width="77.453125" style="47" customWidth="1"/>
    <col min="3346" max="3590" width="11.36328125" style="47"/>
    <col min="3591" max="3591" width="16.90625" style="47" customWidth="1"/>
    <col min="3592" max="3592" width="11.08984375" style="47" customWidth="1"/>
    <col min="3593" max="3593" width="3.90625" style="47" bestFit="1" customWidth="1"/>
    <col min="3594" max="3594" width="11.08984375" style="47" customWidth="1"/>
    <col min="3595" max="3595" width="6" style="47" customWidth="1"/>
    <col min="3596" max="3596" width="5.08984375" style="47" customWidth="1"/>
    <col min="3597" max="3597" width="5.90625" style="47" customWidth="1"/>
    <col min="3598" max="3598" width="3.08984375" style="47" customWidth="1"/>
    <col min="3599" max="3599" width="12.90625" style="47" customWidth="1"/>
    <col min="3600" max="3600" width="2.90625" style="47" customWidth="1"/>
    <col min="3601" max="3601" width="77.453125" style="47" customWidth="1"/>
    <col min="3602" max="3846" width="11.36328125" style="47"/>
    <col min="3847" max="3847" width="16.90625" style="47" customWidth="1"/>
    <col min="3848" max="3848" width="11.08984375" style="47" customWidth="1"/>
    <col min="3849" max="3849" width="3.90625" style="47" bestFit="1" customWidth="1"/>
    <col min="3850" max="3850" width="11.08984375" style="47" customWidth="1"/>
    <col min="3851" max="3851" width="6" style="47" customWidth="1"/>
    <col min="3852" max="3852" width="5.08984375" style="47" customWidth="1"/>
    <col min="3853" max="3853" width="5.90625" style="47" customWidth="1"/>
    <col min="3854" max="3854" width="3.08984375" style="47" customWidth="1"/>
    <col min="3855" max="3855" width="12.90625" style="47" customWidth="1"/>
    <col min="3856" max="3856" width="2.90625" style="47" customWidth="1"/>
    <col min="3857" max="3857" width="77.453125" style="47" customWidth="1"/>
    <col min="3858" max="4102" width="11.36328125" style="47"/>
    <col min="4103" max="4103" width="16.90625" style="47" customWidth="1"/>
    <col min="4104" max="4104" width="11.08984375" style="47" customWidth="1"/>
    <col min="4105" max="4105" width="3.90625" style="47" bestFit="1" customWidth="1"/>
    <col min="4106" max="4106" width="11.08984375" style="47" customWidth="1"/>
    <col min="4107" max="4107" width="6" style="47" customWidth="1"/>
    <col min="4108" max="4108" width="5.08984375" style="47" customWidth="1"/>
    <col min="4109" max="4109" width="5.90625" style="47" customWidth="1"/>
    <col min="4110" max="4110" width="3.08984375" style="47" customWidth="1"/>
    <col min="4111" max="4111" width="12.90625" style="47" customWidth="1"/>
    <col min="4112" max="4112" width="2.90625" style="47" customWidth="1"/>
    <col min="4113" max="4113" width="77.453125" style="47" customWidth="1"/>
    <col min="4114" max="4358" width="11.36328125" style="47"/>
    <col min="4359" max="4359" width="16.90625" style="47" customWidth="1"/>
    <col min="4360" max="4360" width="11.08984375" style="47" customWidth="1"/>
    <col min="4361" max="4361" width="3.90625" style="47" bestFit="1" customWidth="1"/>
    <col min="4362" max="4362" width="11.08984375" style="47" customWidth="1"/>
    <col min="4363" max="4363" width="6" style="47" customWidth="1"/>
    <col min="4364" max="4364" width="5.08984375" style="47" customWidth="1"/>
    <col min="4365" max="4365" width="5.90625" style="47" customWidth="1"/>
    <col min="4366" max="4366" width="3.08984375" style="47" customWidth="1"/>
    <col min="4367" max="4367" width="12.90625" style="47" customWidth="1"/>
    <col min="4368" max="4368" width="2.90625" style="47" customWidth="1"/>
    <col min="4369" max="4369" width="77.453125" style="47" customWidth="1"/>
    <col min="4370" max="4614" width="11.36328125" style="47"/>
    <col min="4615" max="4615" width="16.90625" style="47" customWidth="1"/>
    <col min="4616" max="4616" width="11.08984375" style="47" customWidth="1"/>
    <col min="4617" max="4617" width="3.90625" style="47" bestFit="1" customWidth="1"/>
    <col min="4618" max="4618" width="11.08984375" style="47" customWidth="1"/>
    <col min="4619" max="4619" width="6" style="47" customWidth="1"/>
    <col min="4620" max="4620" width="5.08984375" style="47" customWidth="1"/>
    <col min="4621" max="4621" width="5.90625" style="47" customWidth="1"/>
    <col min="4622" max="4622" width="3.08984375" style="47" customWidth="1"/>
    <col min="4623" max="4623" width="12.90625" style="47" customWidth="1"/>
    <col min="4624" max="4624" width="2.90625" style="47" customWidth="1"/>
    <col min="4625" max="4625" width="77.453125" style="47" customWidth="1"/>
    <col min="4626" max="4870" width="11.36328125" style="47"/>
    <col min="4871" max="4871" width="16.90625" style="47" customWidth="1"/>
    <col min="4872" max="4872" width="11.08984375" style="47" customWidth="1"/>
    <col min="4873" max="4873" width="3.90625" style="47" bestFit="1" customWidth="1"/>
    <col min="4874" max="4874" width="11.08984375" style="47" customWidth="1"/>
    <col min="4875" max="4875" width="6" style="47" customWidth="1"/>
    <col min="4876" max="4876" width="5.08984375" style="47" customWidth="1"/>
    <col min="4877" max="4877" width="5.90625" style="47" customWidth="1"/>
    <col min="4878" max="4878" width="3.08984375" style="47" customWidth="1"/>
    <col min="4879" max="4879" width="12.90625" style="47" customWidth="1"/>
    <col min="4880" max="4880" width="2.90625" style="47" customWidth="1"/>
    <col min="4881" max="4881" width="77.453125" style="47" customWidth="1"/>
    <col min="4882" max="5126" width="11.36328125" style="47"/>
    <col min="5127" max="5127" width="16.90625" style="47" customWidth="1"/>
    <col min="5128" max="5128" width="11.08984375" style="47" customWidth="1"/>
    <col min="5129" max="5129" width="3.90625" style="47" bestFit="1" customWidth="1"/>
    <col min="5130" max="5130" width="11.08984375" style="47" customWidth="1"/>
    <col min="5131" max="5131" width="6" style="47" customWidth="1"/>
    <col min="5132" max="5132" width="5.08984375" style="47" customWidth="1"/>
    <col min="5133" max="5133" width="5.90625" style="47" customWidth="1"/>
    <col min="5134" max="5134" width="3.08984375" style="47" customWidth="1"/>
    <col min="5135" max="5135" width="12.90625" style="47" customWidth="1"/>
    <col min="5136" max="5136" width="2.90625" style="47" customWidth="1"/>
    <col min="5137" max="5137" width="77.453125" style="47" customWidth="1"/>
    <col min="5138" max="5382" width="11.36328125" style="47"/>
    <col min="5383" max="5383" width="16.90625" style="47" customWidth="1"/>
    <col min="5384" max="5384" width="11.08984375" style="47" customWidth="1"/>
    <col min="5385" max="5385" width="3.90625" style="47" bestFit="1" customWidth="1"/>
    <col min="5386" max="5386" width="11.08984375" style="47" customWidth="1"/>
    <col min="5387" max="5387" width="6" style="47" customWidth="1"/>
    <col min="5388" max="5388" width="5.08984375" style="47" customWidth="1"/>
    <col min="5389" max="5389" width="5.90625" style="47" customWidth="1"/>
    <col min="5390" max="5390" width="3.08984375" style="47" customWidth="1"/>
    <col min="5391" max="5391" width="12.90625" style="47" customWidth="1"/>
    <col min="5392" max="5392" width="2.90625" style="47" customWidth="1"/>
    <col min="5393" max="5393" width="77.453125" style="47" customWidth="1"/>
    <col min="5394" max="5638" width="11.36328125" style="47"/>
    <col min="5639" max="5639" width="16.90625" style="47" customWidth="1"/>
    <col min="5640" max="5640" width="11.08984375" style="47" customWidth="1"/>
    <col min="5641" max="5641" width="3.90625" style="47" bestFit="1" customWidth="1"/>
    <col min="5642" max="5642" width="11.08984375" style="47" customWidth="1"/>
    <col min="5643" max="5643" width="6" style="47" customWidth="1"/>
    <col min="5644" max="5644" width="5.08984375" style="47" customWidth="1"/>
    <col min="5645" max="5645" width="5.90625" style="47" customWidth="1"/>
    <col min="5646" max="5646" width="3.08984375" style="47" customWidth="1"/>
    <col min="5647" max="5647" width="12.90625" style="47" customWidth="1"/>
    <col min="5648" max="5648" width="2.90625" style="47" customWidth="1"/>
    <col min="5649" max="5649" width="77.453125" style="47" customWidth="1"/>
    <col min="5650" max="5894" width="11.36328125" style="47"/>
    <col min="5895" max="5895" width="16.90625" style="47" customWidth="1"/>
    <col min="5896" max="5896" width="11.08984375" style="47" customWidth="1"/>
    <col min="5897" max="5897" width="3.90625" style="47" bestFit="1" customWidth="1"/>
    <col min="5898" max="5898" width="11.08984375" style="47" customWidth="1"/>
    <col min="5899" max="5899" width="6" style="47" customWidth="1"/>
    <col min="5900" max="5900" width="5.08984375" style="47" customWidth="1"/>
    <col min="5901" max="5901" width="5.90625" style="47" customWidth="1"/>
    <col min="5902" max="5902" width="3.08984375" style="47" customWidth="1"/>
    <col min="5903" max="5903" width="12.90625" style="47" customWidth="1"/>
    <col min="5904" max="5904" width="2.90625" style="47" customWidth="1"/>
    <col min="5905" max="5905" width="77.453125" style="47" customWidth="1"/>
    <col min="5906" max="6150" width="11.36328125" style="47"/>
    <col min="6151" max="6151" width="16.90625" style="47" customWidth="1"/>
    <col min="6152" max="6152" width="11.08984375" style="47" customWidth="1"/>
    <col min="6153" max="6153" width="3.90625" style="47" bestFit="1" customWidth="1"/>
    <col min="6154" max="6154" width="11.08984375" style="47" customWidth="1"/>
    <col min="6155" max="6155" width="6" style="47" customWidth="1"/>
    <col min="6156" max="6156" width="5.08984375" style="47" customWidth="1"/>
    <col min="6157" max="6157" width="5.90625" style="47" customWidth="1"/>
    <col min="6158" max="6158" width="3.08984375" style="47" customWidth="1"/>
    <col min="6159" max="6159" width="12.90625" style="47" customWidth="1"/>
    <col min="6160" max="6160" width="2.90625" style="47" customWidth="1"/>
    <col min="6161" max="6161" width="77.453125" style="47" customWidth="1"/>
    <col min="6162" max="6406" width="11.36328125" style="47"/>
    <col min="6407" max="6407" width="16.90625" style="47" customWidth="1"/>
    <col min="6408" max="6408" width="11.08984375" style="47" customWidth="1"/>
    <col min="6409" max="6409" width="3.90625" style="47" bestFit="1" customWidth="1"/>
    <col min="6410" max="6410" width="11.08984375" style="47" customWidth="1"/>
    <col min="6411" max="6411" width="6" style="47" customWidth="1"/>
    <col min="6412" max="6412" width="5.08984375" style="47" customWidth="1"/>
    <col min="6413" max="6413" width="5.90625" style="47" customWidth="1"/>
    <col min="6414" max="6414" width="3.08984375" style="47" customWidth="1"/>
    <col min="6415" max="6415" width="12.90625" style="47" customWidth="1"/>
    <col min="6416" max="6416" width="2.90625" style="47" customWidth="1"/>
    <col min="6417" max="6417" width="77.453125" style="47" customWidth="1"/>
    <col min="6418" max="6662" width="11.36328125" style="47"/>
    <col min="6663" max="6663" width="16.90625" style="47" customWidth="1"/>
    <col min="6664" max="6664" width="11.08984375" style="47" customWidth="1"/>
    <col min="6665" max="6665" width="3.90625" style="47" bestFit="1" customWidth="1"/>
    <col min="6666" max="6666" width="11.08984375" style="47" customWidth="1"/>
    <col min="6667" max="6667" width="6" style="47" customWidth="1"/>
    <col min="6668" max="6668" width="5.08984375" style="47" customWidth="1"/>
    <col min="6669" max="6669" width="5.90625" style="47" customWidth="1"/>
    <col min="6670" max="6670" width="3.08984375" style="47" customWidth="1"/>
    <col min="6671" max="6671" width="12.90625" style="47" customWidth="1"/>
    <col min="6672" max="6672" width="2.90625" style="47" customWidth="1"/>
    <col min="6673" max="6673" width="77.453125" style="47" customWidth="1"/>
    <col min="6674" max="6918" width="11.36328125" style="47"/>
    <col min="6919" max="6919" width="16.90625" style="47" customWidth="1"/>
    <col min="6920" max="6920" width="11.08984375" style="47" customWidth="1"/>
    <col min="6921" max="6921" width="3.90625" style="47" bestFit="1" customWidth="1"/>
    <col min="6922" max="6922" width="11.08984375" style="47" customWidth="1"/>
    <col min="6923" max="6923" width="6" style="47" customWidth="1"/>
    <col min="6924" max="6924" width="5.08984375" style="47" customWidth="1"/>
    <col min="6925" max="6925" width="5.90625" style="47" customWidth="1"/>
    <col min="6926" max="6926" width="3.08984375" style="47" customWidth="1"/>
    <col min="6927" max="6927" width="12.90625" style="47" customWidth="1"/>
    <col min="6928" max="6928" width="2.90625" style="47" customWidth="1"/>
    <col min="6929" max="6929" width="77.453125" style="47" customWidth="1"/>
    <col min="6930" max="7174" width="11.36328125" style="47"/>
    <col min="7175" max="7175" width="16.90625" style="47" customWidth="1"/>
    <col min="7176" max="7176" width="11.08984375" style="47" customWidth="1"/>
    <col min="7177" max="7177" width="3.90625" style="47" bestFit="1" customWidth="1"/>
    <col min="7178" max="7178" width="11.08984375" style="47" customWidth="1"/>
    <col min="7179" max="7179" width="6" style="47" customWidth="1"/>
    <col min="7180" max="7180" width="5.08984375" style="47" customWidth="1"/>
    <col min="7181" max="7181" width="5.90625" style="47" customWidth="1"/>
    <col min="7182" max="7182" width="3.08984375" style="47" customWidth="1"/>
    <col min="7183" max="7183" width="12.90625" style="47" customWidth="1"/>
    <col min="7184" max="7184" width="2.90625" style="47" customWidth="1"/>
    <col min="7185" max="7185" width="77.453125" style="47" customWidth="1"/>
    <col min="7186" max="7430" width="11.36328125" style="47"/>
    <col min="7431" max="7431" width="16.90625" style="47" customWidth="1"/>
    <col min="7432" max="7432" width="11.08984375" style="47" customWidth="1"/>
    <col min="7433" max="7433" width="3.90625" style="47" bestFit="1" customWidth="1"/>
    <col min="7434" max="7434" width="11.08984375" style="47" customWidth="1"/>
    <col min="7435" max="7435" width="6" style="47" customWidth="1"/>
    <col min="7436" max="7436" width="5.08984375" style="47" customWidth="1"/>
    <col min="7437" max="7437" width="5.90625" style="47" customWidth="1"/>
    <col min="7438" max="7438" width="3.08984375" style="47" customWidth="1"/>
    <col min="7439" max="7439" width="12.90625" style="47" customWidth="1"/>
    <col min="7440" max="7440" width="2.90625" style="47" customWidth="1"/>
    <col min="7441" max="7441" width="77.453125" style="47" customWidth="1"/>
    <col min="7442" max="7686" width="11.36328125" style="47"/>
    <col min="7687" max="7687" width="16.90625" style="47" customWidth="1"/>
    <col min="7688" max="7688" width="11.08984375" style="47" customWidth="1"/>
    <col min="7689" max="7689" width="3.90625" style="47" bestFit="1" customWidth="1"/>
    <col min="7690" max="7690" width="11.08984375" style="47" customWidth="1"/>
    <col min="7691" max="7691" width="6" style="47" customWidth="1"/>
    <col min="7692" max="7692" width="5.08984375" style="47" customWidth="1"/>
    <col min="7693" max="7693" width="5.90625" style="47" customWidth="1"/>
    <col min="7694" max="7694" width="3.08984375" style="47" customWidth="1"/>
    <col min="7695" max="7695" width="12.90625" style="47" customWidth="1"/>
    <col min="7696" max="7696" width="2.90625" style="47" customWidth="1"/>
    <col min="7697" max="7697" width="77.453125" style="47" customWidth="1"/>
    <col min="7698" max="7942" width="11.36328125" style="47"/>
    <col min="7943" max="7943" width="16.90625" style="47" customWidth="1"/>
    <col min="7944" max="7944" width="11.08984375" style="47" customWidth="1"/>
    <col min="7945" max="7945" width="3.90625" style="47" bestFit="1" customWidth="1"/>
    <col min="7946" max="7946" width="11.08984375" style="47" customWidth="1"/>
    <col min="7947" max="7947" width="6" style="47" customWidth="1"/>
    <col min="7948" max="7948" width="5.08984375" style="47" customWidth="1"/>
    <col min="7949" max="7949" width="5.90625" style="47" customWidth="1"/>
    <col min="7950" max="7950" width="3.08984375" style="47" customWidth="1"/>
    <col min="7951" max="7951" width="12.90625" style="47" customWidth="1"/>
    <col min="7952" max="7952" width="2.90625" style="47" customWidth="1"/>
    <col min="7953" max="7953" width="77.453125" style="47" customWidth="1"/>
    <col min="7954" max="8198" width="11.36328125" style="47"/>
    <col min="8199" max="8199" width="16.90625" style="47" customWidth="1"/>
    <col min="8200" max="8200" width="11.08984375" style="47" customWidth="1"/>
    <col min="8201" max="8201" width="3.90625" style="47" bestFit="1" customWidth="1"/>
    <col min="8202" max="8202" width="11.08984375" style="47" customWidth="1"/>
    <col min="8203" max="8203" width="6" style="47" customWidth="1"/>
    <col min="8204" max="8204" width="5.08984375" style="47" customWidth="1"/>
    <col min="8205" max="8205" width="5.90625" style="47" customWidth="1"/>
    <col min="8206" max="8206" width="3.08984375" style="47" customWidth="1"/>
    <col min="8207" max="8207" width="12.90625" style="47" customWidth="1"/>
    <col min="8208" max="8208" width="2.90625" style="47" customWidth="1"/>
    <col min="8209" max="8209" width="77.453125" style="47" customWidth="1"/>
    <col min="8210" max="8454" width="11.36328125" style="47"/>
    <col min="8455" max="8455" width="16.90625" style="47" customWidth="1"/>
    <col min="8456" max="8456" width="11.08984375" style="47" customWidth="1"/>
    <col min="8457" max="8457" width="3.90625" style="47" bestFit="1" customWidth="1"/>
    <col min="8458" max="8458" width="11.08984375" style="47" customWidth="1"/>
    <col min="8459" max="8459" width="6" style="47" customWidth="1"/>
    <col min="8460" max="8460" width="5.08984375" style="47" customWidth="1"/>
    <col min="8461" max="8461" width="5.90625" style="47" customWidth="1"/>
    <col min="8462" max="8462" width="3.08984375" style="47" customWidth="1"/>
    <col min="8463" max="8463" width="12.90625" style="47" customWidth="1"/>
    <col min="8464" max="8464" width="2.90625" style="47" customWidth="1"/>
    <col min="8465" max="8465" width="77.453125" style="47" customWidth="1"/>
    <col min="8466" max="8710" width="11.36328125" style="47"/>
    <col min="8711" max="8711" width="16.90625" style="47" customWidth="1"/>
    <col min="8712" max="8712" width="11.08984375" style="47" customWidth="1"/>
    <col min="8713" max="8713" width="3.90625" style="47" bestFit="1" customWidth="1"/>
    <col min="8714" max="8714" width="11.08984375" style="47" customWidth="1"/>
    <col min="8715" max="8715" width="6" style="47" customWidth="1"/>
    <col min="8716" max="8716" width="5.08984375" style="47" customWidth="1"/>
    <col min="8717" max="8717" width="5.90625" style="47" customWidth="1"/>
    <col min="8718" max="8718" width="3.08984375" style="47" customWidth="1"/>
    <col min="8719" max="8719" width="12.90625" style="47" customWidth="1"/>
    <col min="8720" max="8720" width="2.90625" style="47" customWidth="1"/>
    <col min="8721" max="8721" width="77.453125" style="47" customWidth="1"/>
    <col min="8722" max="8966" width="11.36328125" style="47"/>
    <col min="8967" max="8967" width="16.90625" style="47" customWidth="1"/>
    <col min="8968" max="8968" width="11.08984375" style="47" customWidth="1"/>
    <col min="8969" max="8969" width="3.90625" style="47" bestFit="1" customWidth="1"/>
    <col min="8970" max="8970" width="11.08984375" style="47" customWidth="1"/>
    <col min="8971" max="8971" width="6" style="47" customWidth="1"/>
    <col min="8972" max="8972" width="5.08984375" style="47" customWidth="1"/>
    <col min="8973" max="8973" width="5.90625" style="47" customWidth="1"/>
    <col min="8974" max="8974" width="3.08984375" style="47" customWidth="1"/>
    <col min="8975" max="8975" width="12.90625" style="47" customWidth="1"/>
    <col min="8976" max="8976" width="2.90625" style="47" customWidth="1"/>
    <col min="8977" max="8977" width="77.453125" style="47" customWidth="1"/>
    <col min="8978" max="9222" width="11.36328125" style="47"/>
    <col min="9223" max="9223" width="16.90625" style="47" customWidth="1"/>
    <col min="9224" max="9224" width="11.08984375" style="47" customWidth="1"/>
    <col min="9225" max="9225" width="3.90625" style="47" bestFit="1" customWidth="1"/>
    <col min="9226" max="9226" width="11.08984375" style="47" customWidth="1"/>
    <col min="9227" max="9227" width="6" style="47" customWidth="1"/>
    <col min="9228" max="9228" width="5.08984375" style="47" customWidth="1"/>
    <col min="9229" max="9229" width="5.90625" style="47" customWidth="1"/>
    <col min="9230" max="9230" width="3.08984375" style="47" customWidth="1"/>
    <col min="9231" max="9231" width="12.90625" style="47" customWidth="1"/>
    <col min="9232" max="9232" width="2.90625" style="47" customWidth="1"/>
    <col min="9233" max="9233" width="77.453125" style="47" customWidth="1"/>
    <col min="9234" max="9478" width="11.36328125" style="47"/>
    <col min="9479" max="9479" width="16.90625" style="47" customWidth="1"/>
    <col min="9480" max="9480" width="11.08984375" style="47" customWidth="1"/>
    <col min="9481" max="9481" width="3.90625" style="47" bestFit="1" customWidth="1"/>
    <col min="9482" max="9482" width="11.08984375" style="47" customWidth="1"/>
    <col min="9483" max="9483" width="6" style="47" customWidth="1"/>
    <col min="9484" max="9484" width="5.08984375" style="47" customWidth="1"/>
    <col min="9485" max="9485" width="5.90625" style="47" customWidth="1"/>
    <col min="9486" max="9486" width="3.08984375" style="47" customWidth="1"/>
    <col min="9487" max="9487" width="12.90625" style="47" customWidth="1"/>
    <col min="9488" max="9488" width="2.90625" style="47" customWidth="1"/>
    <col min="9489" max="9489" width="77.453125" style="47" customWidth="1"/>
    <col min="9490" max="9734" width="11.36328125" style="47"/>
    <col min="9735" max="9735" width="16.90625" style="47" customWidth="1"/>
    <col min="9736" max="9736" width="11.08984375" style="47" customWidth="1"/>
    <col min="9737" max="9737" width="3.90625" style="47" bestFit="1" customWidth="1"/>
    <col min="9738" max="9738" width="11.08984375" style="47" customWidth="1"/>
    <col min="9739" max="9739" width="6" style="47" customWidth="1"/>
    <col min="9740" max="9740" width="5.08984375" style="47" customWidth="1"/>
    <col min="9741" max="9741" width="5.90625" style="47" customWidth="1"/>
    <col min="9742" max="9742" width="3.08984375" style="47" customWidth="1"/>
    <col min="9743" max="9743" width="12.90625" style="47" customWidth="1"/>
    <col min="9744" max="9744" width="2.90625" style="47" customWidth="1"/>
    <col min="9745" max="9745" width="77.453125" style="47" customWidth="1"/>
    <col min="9746" max="9990" width="11.36328125" style="47"/>
    <col min="9991" max="9991" width="16.90625" style="47" customWidth="1"/>
    <col min="9992" max="9992" width="11.08984375" style="47" customWidth="1"/>
    <col min="9993" max="9993" width="3.90625" style="47" bestFit="1" customWidth="1"/>
    <col min="9994" max="9994" width="11.08984375" style="47" customWidth="1"/>
    <col min="9995" max="9995" width="6" style="47" customWidth="1"/>
    <col min="9996" max="9996" width="5.08984375" style="47" customWidth="1"/>
    <col min="9997" max="9997" width="5.90625" style="47" customWidth="1"/>
    <col min="9998" max="9998" width="3.08984375" style="47" customWidth="1"/>
    <col min="9999" max="9999" width="12.90625" style="47" customWidth="1"/>
    <col min="10000" max="10000" width="2.90625" style="47" customWidth="1"/>
    <col min="10001" max="10001" width="77.453125" style="47" customWidth="1"/>
    <col min="10002" max="10246" width="11.36328125" style="47"/>
    <col min="10247" max="10247" width="16.90625" style="47" customWidth="1"/>
    <col min="10248" max="10248" width="11.08984375" style="47" customWidth="1"/>
    <col min="10249" max="10249" width="3.90625" style="47" bestFit="1" customWidth="1"/>
    <col min="10250" max="10250" width="11.08984375" style="47" customWidth="1"/>
    <col min="10251" max="10251" width="6" style="47" customWidth="1"/>
    <col min="10252" max="10252" width="5.08984375" style="47" customWidth="1"/>
    <col min="10253" max="10253" width="5.90625" style="47" customWidth="1"/>
    <col min="10254" max="10254" width="3.08984375" style="47" customWidth="1"/>
    <col min="10255" max="10255" width="12.90625" style="47" customWidth="1"/>
    <col min="10256" max="10256" width="2.90625" style="47" customWidth="1"/>
    <col min="10257" max="10257" width="77.453125" style="47" customWidth="1"/>
    <col min="10258" max="10502" width="11.36328125" style="47"/>
    <col min="10503" max="10503" width="16.90625" style="47" customWidth="1"/>
    <col min="10504" max="10504" width="11.08984375" style="47" customWidth="1"/>
    <col min="10505" max="10505" width="3.90625" style="47" bestFit="1" customWidth="1"/>
    <col min="10506" max="10506" width="11.08984375" style="47" customWidth="1"/>
    <col min="10507" max="10507" width="6" style="47" customWidth="1"/>
    <col min="10508" max="10508" width="5.08984375" style="47" customWidth="1"/>
    <col min="10509" max="10509" width="5.90625" style="47" customWidth="1"/>
    <col min="10510" max="10510" width="3.08984375" style="47" customWidth="1"/>
    <col min="10511" max="10511" width="12.90625" style="47" customWidth="1"/>
    <col min="10512" max="10512" width="2.90625" style="47" customWidth="1"/>
    <col min="10513" max="10513" width="77.453125" style="47" customWidth="1"/>
    <col min="10514" max="10758" width="11.36328125" style="47"/>
    <col min="10759" max="10759" width="16.90625" style="47" customWidth="1"/>
    <col min="10760" max="10760" width="11.08984375" style="47" customWidth="1"/>
    <col min="10761" max="10761" width="3.90625" style="47" bestFit="1" customWidth="1"/>
    <col min="10762" max="10762" width="11.08984375" style="47" customWidth="1"/>
    <col min="10763" max="10763" width="6" style="47" customWidth="1"/>
    <col min="10764" max="10764" width="5.08984375" style="47" customWidth="1"/>
    <col min="10765" max="10765" width="5.90625" style="47" customWidth="1"/>
    <col min="10766" max="10766" width="3.08984375" style="47" customWidth="1"/>
    <col min="10767" max="10767" width="12.90625" style="47" customWidth="1"/>
    <col min="10768" max="10768" width="2.90625" style="47" customWidth="1"/>
    <col min="10769" max="10769" width="77.453125" style="47" customWidth="1"/>
    <col min="10770" max="11014" width="11.36328125" style="47"/>
    <col min="11015" max="11015" width="16.90625" style="47" customWidth="1"/>
    <col min="11016" max="11016" width="11.08984375" style="47" customWidth="1"/>
    <col min="11017" max="11017" width="3.90625" style="47" bestFit="1" customWidth="1"/>
    <col min="11018" max="11018" width="11.08984375" style="47" customWidth="1"/>
    <col min="11019" max="11019" width="6" style="47" customWidth="1"/>
    <col min="11020" max="11020" width="5.08984375" style="47" customWidth="1"/>
    <col min="11021" max="11021" width="5.90625" style="47" customWidth="1"/>
    <col min="11022" max="11022" width="3.08984375" style="47" customWidth="1"/>
    <col min="11023" max="11023" width="12.90625" style="47" customWidth="1"/>
    <col min="11024" max="11024" width="2.90625" style="47" customWidth="1"/>
    <col min="11025" max="11025" width="77.453125" style="47" customWidth="1"/>
    <col min="11026" max="11270" width="11.36328125" style="47"/>
    <col min="11271" max="11271" width="16.90625" style="47" customWidth="1"/>
    <col min="11272" max="11272" width="11.08984375" style="47" customWidth="1"/>
    <col min="11273" max="11273" width="3.90625" style="47" bestFit="1" customWidth="1"/>
    <col min="11274" max="11274" width="11.08984375" style="47" customWidth="1"/>
    <col min="11275" max="11275" width="6" style="47" customWidth="1"/>
    <col min="11276" max="11276" width="5.08984375" style="47" customWidth="1"/>
    <col min="11277" max="11277" width="5.90625" style="47" customWidth="1"/>
    <col min="11278" max="11278" width="3.08984375" style="47" customWidth="1"/>
    <col min="11279" max="11279" width="12.90625" style="47" customWidth="1"/>
    <col min="11280" max="11280" width="2.90625" style="47" customWidth="1"/>
    <col min="11281" max="11281" width="77.453125" style="47" customWidth="1"/>
    <col min="11282" max="11526" width="11.36328125" style="47"/>
    <col min="11527" max="11527" width="16.90625" style="47" customWidth="1"/>
    <col min="11528" max="11528" width="11.08984375" style="47" customWidth="1"/>
    <col min="11529" max="11529" width="3.90625" style="47" bestFit="1" customWidth="1"/>
    <col min="11530" max="11530" width="11.08984375" style="47" customWidth="1"/>
    <col min="11531" max="11531" width="6" style="47" customWidth="1"/>
    <col min="11532" max="11532" width="5.08984375" style="47" customWidth="1"/>
    <col min="11533" max="11533" width="5.90625" style="47" customWidth="1"/>
    <col min="11534" max="11534" width="3.08984375" style="47" customWidth="1"/>
    <col min="11535" max="11535" width="12.90625" style="47" customWidth="1"/>
    <col min="11536" max="11536" width="2.90625" style="47" customWidth="1"/>
    <col min="11537" max="11537" width="77.453125" style="47" customWidth="1"/>
    <col min="11538" max="11782" width="11.36328125" style="47"/>
    <col min="11783" max="11783" width="16.90625" style="47" customWidth="1"/>
    <col min="11784" max="11784" width="11.08984375" style="47" customWidth="1"/>
    <col min="11785" max="11785" width="3.90625" style="47" bestFit="1" customWidth="1"/>
    <col min="11786" max="11786" width="11.08984375" style="47" customWidth="1"/>
    <col min="11787" max="11787" width="6" style="47" customWidth="1"/>
    <col min="11788" max="11788" width="5.08984375" style="47" customWidth="1"/>
    <col min="11789" max="11789" width="5.90625" style="47" customWidth="1"/>
    <col min="11790" max="11790" width="3.08984375" style="47" customWidth="1"/>
    <col min="11791" max="11791" width="12.90625" style="47" customWidth="1"/>
    <col min="11792" max="11792" width="2.90625" style="47" customWidth="1"/>
    <col min="11793" max="11793" width="77.453125" style="47" customWidth="1"/>
    <col min="11794" max="12038" width="11.36328125" style="47"/>
    <col min="12039" max="12039" width="16.90625" style="47" customWidth="1"/>
    <col min="12040" max="12040" width="11.08984375" style="47" customWidth="1"/>
    <col min="12041" max="12041" width="3.90625" style="47" bestFit="1" customWidth="1"/>
    <col min="12042" max="12042" width="11.08984375" style="47" customWidth="1"/>
    <col min="12043" max="12043" width="6" style="47" customWidth="1"/>
    <col min="12044" max="12044" width="5.08984375" style="47" customWidth="1"/>
    <col min="12045" max="12045" width="5.90625" style="47" customWidth="1"/>
    <col min="12046" max="12046" width="3.08984375" style="47" customWidth="1"/>
    <col min="12047" max="12047" width="12.90625" style="47" customWidth="1"/>
    <col min="12048" max="12048" width="2.90625" style="47" customWidth="1"/>
    <col min="12049" max="12049" width="77.453125" style="47" customWidth="1"/>
    <col min="12050" max="12294" width="11.36328125" style="47"/>
    <col min="12295" max="12295" width="16.90625" style="47" customWidth="1"/>
    <col min="12296" max="12296" width="11.08984375" style="47" customWidth="1"/>
    <col min="12297" max="12297" width="3.90625" style="47" bestFit="1" customWidth="1"/>
    <col min="12298" max="12298" width="11.08984375" style="47" customWidth="1"/>
    <col min="12299" max="12299" width="6" style="47" customWidth="1"/>
    <col min="12300" max="12300" width="5.08984375" style="47" customWidth="1"/>
    <col min="12301" max="12301" width="5.90625" style="47" customWidth="1"/>
    <col min="12302" max="12302" width="3.08984375" style="47" customWidth="1"/>
    <col min="12303" max="12303" width="12.90625" style="47" customWidth="1"/>
    <col min="12304" max="12304" width="2.90625" style="47" customWidth="1"/>
    <col min="12305" max="12305" width="77.453125" style="47" customWidth="1"/>
    <col min="12306" max="12550" width="11.36328125" style="47"/>
    <col min="12551" max="12551" width="16.90625" style="47" customWidth="1"/>
    <col min="12552" max="12552" width="11.08984375" style="47" customWidth="1"/>
    <col min="12553" max="12553" width="3.90625" style="47" bestFit="1" customWidth="1"/>
    <col min="12554" max="12554" width="11.08984375" style="47" customWidth="1"/>
    <col min="12555" max="12555" width="6" style="47" customWidth="1"/>
    <col min="12556" max="12556" width="5.08984375" style="47" customWidth="1"/>
    <col min="12557" max="12557" width="5.90625" style="47" customWidth="1"/>
    <col min="12558" max="12558" width="3.08984375" style="47" customWidth="1"/>
    <col min="12559" max="12559" width="12.90625" style="47" customWidth="1"/>
    <col min="12560" max="12560" width="2.90625" style="47" customWidth="1"/>
    <col min="12561" max="12561" width="77.453125" style="47" customWidth="1"/>
    <col min="12562" max="12806" width="11.36328125" style="47"/>
    <col min="12807" max="12807" width="16.90625" style="47" customWidth="1"/>
    <col min="12808" max="12808" width="11.08984375" style="47" customWidth="1"/>
    <col min="12809" max="12809" width="3.90625" style="47" bestFit="1" customWidth="1"/>
    <col min="12810" max="12810" width="11.08984375" style="47" customWidth="1"/>
    <col min="12811" max="12811" width="6" style="47" customWidth="1"/>
    <col min="12812" max="12812" width="5.08984375" style="47" customWidth="1"/>
    <col min="12813" max="12813" width="5.90625" style="47" customWidth="1"/>
    <col min="12814" max="12814" width="3.08984375" style="47" customWidth="1"/>
    <col min="12815" max="12815" width="12.90625" style="47" customWidth="1"/>
    <col min="12816" max="12816" width="2.90625" style="47" customWidth="1"/>
    <col min="12817" max="12817" width="77.453125" style="47" customWidth="1"/>
    <col min="12818" max="13062" width="11.36328125" style="47"/>
    <col min="13063" max="13063" width="16.90625" style="47" customWidth="1"/>
    <col min="13064" max="13064" width="11.08984375" style="47" customWidth="1"/>
    <col min="13065" max="13065" width="3.90625" style="47" bestFit="1" customWidth="1"/>
    <col min="13066" max="13066" width="11.08984375" style="47" customWidth="1"/>
    <col min="13067" max="13067" width="6" style="47" customWidth="1"/>
    <col min="13068" max="13068" width="5.08984375" style="47" customWidth="1"/>
    <col min="13069" max="13069" width="5.90625" style="47" customWidth="1"/>
    <col min="13070" max="13070" width="3.08984375" style="47" customWidth="1"/>
    <col min="13071" max="13071" width="12.90625" style="47" customWidth="1"/>
    <col min="13072" max="13072" width="2.90625" style="47" customWidth="1"/>
    <col min="13073" max="13073" width="77.453125" style="47" customWidth="1"/>
    <col min="13074" max="13318" width="11.36328125" style="47"/>
    <col min="13319" max="13319" width="16.90625" style="47" customWidth="1"/>
    <col min="13320" max="13320" width="11.08984375" style="47" customWidth="1"/>
    <col min="13321" max="13321" width="3.90625" style="47" bestFit="1" customWidth="1"/>
    <col min="13322" max="13322" width="11.08984375" style="47" customWidth="1"/>
    <col min="13323" max="13323" width="6" style="47" customWidth="1"/>
    <col min="13324" max="13324" width="5.08984375" style="47" customWidth="1"/>
    <col min="13325" max="13325" width="5.90625" style="47" customWidth="1"/>
    <col min="13326" max="13326" width="3.08984375" style="47" customWidth="1"/>
    <col min="13327" max="13327" width="12.90625" style="47" customWidth="1"/>
    <col min="13328" max="13328" width="2.90625" style="47" customWidth="1"/>
    <col min="13329" max="13329" width="77.453125" style="47" customWidth="1"/>
    <col min="13330" max="13574" width="11.36328125" style="47"/>
    <col min="13575" max="13575" width="16.90625" style="47" customWidth="1"/>
    <col min="13576" max="13576" width="11.08984375" style="47" customWidth="1"/>
    <col min="13577" max="13577" width="3.90625" style="47" bestFit="1" customWidth="1"/>
    <col min="13578" max="13578" width="11.08984375" style="47" customWidth="1"/>
    <col min="13579" max="13579" width="6" style="47" customWidth="1"/>
    <col min="13580" max="13580" width="5.08984375" style="47" customWidth="1"/>
    <col min="13581" max="13581" width="5.90625" style="47" customWidth="1"/>
    <col min="13582" max="13582" width="3.08984375" style="47" customWidth="1"/>
    <col min="13583" max="13583" width="12.90625" style="47" customWidth="1"/>
    <col min="13584" max="13584" width="2.90625" style="47" customWidth="1"/>
    <col min="13585" max="13585" width="77.453125" style="47" customWidth="1"/>
    <col min="13586" max="13830" width="11.36328125" style="47"/>
    <col min="13831" max="13831" width="16.90625" style="47" customWidth="1"/>
    <col min="13832" max="13832" width="11.08984375" style="47" customWidth="1"/>
    <col min="13833" max="13833" width="3.90625" style="47" bestFit="1" customWidth="1"/>
    <col min="13834" max="13834" width="11.08984375" style="47" customWidth="1"/>
    <col min="13835" max="13835" width="6" style="47" customWidth="1"/>
    <col min="13836" max="13836" width="5.08984375" style="47" customWidth="1"/>
    <col min="13837" max="13837" width="5.90625" style="47" customWidth="1"/>
    <col min="13838" max="13838" width="3.08984375" style="47" customWidth="1"/>
    <col min="13839" max="13839" width="12.90625" style="47" customWidth="1"/>
    <col min="13840" max="13840" width="2.90625" style="47" customWidth="1"/>
    <col min="13841" max="13841" width="77.453125" style="47" customWidth="1"/>
    <col min="13842" max="14086" width="11.36328125" style="47"/>
    <col min="14087" max="14087" width="16.90625" style="47" customWidth="1"/>
    <col min="14088" max="14088" width="11.08984375" style="47" customWidth="1"/>
    <col min="14089" max="14089" width="3.90625" style="47" bestFit="1" customWidth="1"/>
    <col min="14090" max="14090" width="11.08984375" style="47" customWidth="1"/>
    <col min="14091" max="14091" width="6" style="47" customWidth="1"/>
    <col min="14092" max="14092" width="5.08984375" style="47" customWidth="1"/>
    <col min="14093" max="14093" width="5.90625" style="47" customWidth="1"/>
    <col min="14094" max="14094" width="3.08984375" style="47" customWidth="1"/>
    <col min="14095" max="14095" width="12.90625" style="47" customWidth="1"/>
    <col min="14096" max="14096" width="2.90625" style="47" customWidth="1"/>
    <col min="14097" max="14097" width="77.453125" style="47" customWidth="1"/>
    <col min="14098" max="14342" width="11.36328125" style="47"/>
    <col min="14343" max="14343" width="16.90625" style="47" customWidth="1"/>
    <col min="14344" max="14344" width="11.08984375" style="47" customWidth="1"/>
    <col min="14345" max="14345" width="3.90625" style="47" bestFit="1" customWidth="1"/>
    <col min="14346" max="14346" width="11.08984375" style="47" customWidth="1"/>
    <col min="14347" max="14347" width="6" style="47" customWidth="1"/>
    <col min="14348" max="14348" width="5.08984375" style="47" customWidth="1"/>
    <col min="14349" max="14349" width="5.90625" style="47" customWidth="1"/>
    <col min="14350" max="14350" width="3.08984375" style="47" customWidth="1"/>
    <col min="14351" max="14351" width="12.90625" style="47" customWidth="1"/>
    <col min="14352" max="14352" width="2.90625" style="47" customWidth="1"/>
    <col min="14353" max="14353" width="77.453125" style="47" customWidth="1"/>
    <col min="14354" max="14598" width="11.36328125" style="47"/>
    <col min="14599" max="14599" width="16.90625" style="47" customWidth="1"/>
    <col min="14600" max="14600" width="11.08984375" style="47" customWidth="1"/>
    <col min="14601" max="14601" width="3.90625" style="47" bestFit="1" customWidth="1"/>
    <col min="14602" max="14602" width="11.08984375" style="47" customWidth="1"/>
    <col min="14603" max="14603" width="6" style="47" customWidth="1"/>
    <col min="14604" max="14604" width="5.08984375" style="47" customWidth="1"/>
    <col min="14605" max="14605" width="5.90625" style="47" customWidth="1"/>
    <col min="14606" max="14606" width="3.08984375" style="47" customWidth="1"/>
    <col min="14607" max="14607" width="12.90625" style="47" customWidth="1"/>
    <col min="14608" max="14608" width="2.90625" style="47" customWidth="1"/>
    <col min="14609" max="14609" width="77.453125" style="47" customWidth="1"/>
    <col min="14610" max="14854" width="11.36328125" style="47"/>
    <col min="14855" max="14855" width="16.90625" style="47" customWidth="1"/>
    <col min="14856" max="14856" width="11.08984375" style="47" customWidth="1"/>
    <col min="14857" max="14857" width="3.90625" style="47" bestFit="1" customWidth="1"/>
    <col min="14858" max="14858" width="11.08984375" style="47" customWidth="1"/>
    <col min="14859" max="14859" width="6" style="47" customWidth="1"/>
    <col min="14860" max="14860" width="5.08984375" style="47" customWidth="1"/>
    <col min="14861" max="14861" width="5.90625" style="47" customWidth="1"/>
    <col min="14862" max="14862" width="3.08984375" style="47" customWidth="1"/>
    <col min="14863" max="14863" width="12.90625" style="47" customWidth="1"/>
    <col min="14864" max="14864" width="2.90625" style="47" customWidth="1"/>
    <col min="14865" max="14865" width="77.453125" style="47" customWidth="1"/>
    <col min="14866" max="15110" width="11.36328125" style="47"/>
    <col min="15111" max="15111" width="16.90625" style="47" customWidth="1"/>
    <col min="15112" max="15112" width="11.08984375" style="47" customWidth="1"/>
    <col min="15113" max="15113" width="3.90625" style="47" bestFit="1" customWidth="1"/>
    <col min="15114" max="15114" width="11.08984375" style="47" customWidth="1"/>
    <col min="15115" max="15115" width="6" style="47" customWidth="1"/>
    <col min="15116" max="15116" width="5.08984375" style="47" customWidth="1"/>
    <col min="15117" max="15117" width="5.90625" style="47" customWidth="1"/>
    <col min="15118" max="15118" width="3.08984375" style="47" customWidth="1"/>
    <col min="15119" max="15119" width="12.90625" style="47" customWidth="1"/>
    <col min="15120" max="15120" width="2.90625" style="47" customWidth="1"/>
    <col min="15121" max="15121" width="77.453125" style="47" customWidth="1"/>
    <col min="15122" max="15366" width="11.36328125" style="47"/>
    <col min="15367" max="15367" width="16.90625" style="47" customWidth="1"/>
    <col min="15368" max="15368" width="11.08984375" style="47" customWidth="1"/>
    <col min="15369" max="15369" width="3.90625" style="47" bestFit="1" customWidth="1"/>
    <col min="15370" max="15370" width="11.08984375" style="47" customWidth="1"/>
    <col min="15371" max="15371" width="6" style="47" customWidth="1"/>
    <col min="15372" max="15372" width="5.08984375" style="47" customWidth="1"/>
    <col min="15373" max="15373" width="5.90625" style="47" customWidth="1"/>
    <col min="15374" max="15374" width="3.08984375" style="47" customWidth="1"/>
    <col min="15375" max="15375" width="12.90625" style="47" customWidth="1"/>
    <col min="15376" max="15376" width="2.90625" style="47" customWidth="1"/>
    <col min="15377" max="15377" width="77.453125" style="47" customWidth="1"/>
    <col min="15378" max="15622" width="11.36328125" style="47"/>
    <col min="15623" max="15623" width="16.90625" style="47" customWidth="1"/>
    <col min="15624" max="15624" width="11.08984375" style="47" customWidth="1"/>
    <col min="15625" max="15625" width="3.90625" style="47" bestFit="1" customWidth="1"/>
    <col min="15626" max="15626" width="11.08984375" style="47" customWidth="1"/>
    <col min="15627" max="15627" width="6" style="47" customWidth="1"/>
    <col min="15628" max="15628" width="5.08984375" style="47" customWidth="1"/>
    <col min="15629" max="15629" width="5.90625" style="47" customWidth="1"/>
    <col min="15630" max="15630" width="3.08984375" style="47" customWidth="1"/>
    <col min="15631" max="15631" width="12.90625" style="47" customWidth="1"/>
    <col min="15632" max="15632" width="2.90625" style="47" customWidth="1"/>
    <col min="15633" max="15633" width="77.453125" style="47" customWidth="1"/>
    <col min="15634" max="15878" width="11.36328125" style="47"/>
    <col min="15879" max="15879" width="16.90625" style="47" customWidth="1"/>
    <col min="15880" max="15880" width="11.08984375" style="47" customWidth="1"/>
    <col min="15881" max="15881" width="3.90625" style="47" bestFit="1" customWidth="1"/>
    <col min="15882" max="15882" width="11.08984375" style="47" customWidth="1"/>
    <col min="15883" max="15883" width="6" style="47" customWidth="1"/>
    <col min="15884" max="15884" width="5.08984375" style="47" customWidth="1"/>
    <col min="15885" max="15885" width="5.90625" style="47" customWidth="1"/>
    <col min="15886" max="15886" width="3.08984375" style="47" customWidth="1"/>
    <col min="15887" max="15887" width="12.90625" style="47" customWidth="1"/>
    <col min="15888" max="15888" width="2.90625" style="47" customWidth="1"/>
    <col min="15889" max="15889" width="77.453125" style="47" customWidth="1"/>
    <col min="15890" max="16134" width="11.36328125" style="47"/>
    <col min="16135" max="16135" width="16.90625" style="47" customWidth="1"/>
    <col min="16136" max="16136" width="11.08984375" style="47" customWidth="1"/>
    <col min="16137" max="16137" width="3.90625" style="47" bestFit="1" customWidth="1"/>
    <col min="16138" max="16138" width="11.08984375" style="47" customWidth="1"/>
    <col min="16139" max="16139" width="6" style="47" customWidth="1"/>
    <col min="16140" max="16140" width="5.08984375" style="47" customWidth="1"/>
    <col min="16141" max="16141" width="5.90625" style="47" customWidth="1"/>
    <col min="16142" max="16142" width="3.08984375" style="47" customWidth="1"/>
    <col min="16143" max="16143" width="12.90625" style="47" customWidth="1"/>
    <col min="16144" max="16144" width="2.90625" style="47" customWidth="1"/>
    <col min="16145" max="16145" width="77.453125" style="47" customWidth="1"/>
    <col min="16146" max="16384" width="11.36328125" style="47"/>
  </cols>
  <sheetData>
    <row r="1" spans="1:42" ht="24.75" customHeight="1">
      <c r="A1" s="216" t="s">
        <v>195</v>
      </c>
      <c r="B1" s="156"/>
      <c r="C1" s="99"/>
      <c r="D1" s="429" t="str">
        <f>"作　業　日　報　兼　直　接　人　件　費　個　別　明　細　表　（"&amp;AJ7&amp;"年"&amp;AJ8&amp;"月支払分）"</f>
        <v>作　業　日　報　兼　直　接　人　件　費　個　別　明　細　表　（2026年7月支払分）</v>
      </c>
      <c r="E1" s="429"/>
      <c r="F1" s="429"/>
      <c r="G1" s="429"/>
      <c r="H1" s="429"/>
      <c r="I1" s="429"/>
      <c r="J1" s="429"/>
      <c r="K1" s="429"/>
      <c r="L1" s="429"/>
      <c r="M1" s="429"/>
      <c r="N1" s="429"/>
      <c r="AD1" s="425" t="s">
        <v>94</v>
      </c>
      <c r="AE1" s="48" t="s">
        <v>44</v>
      </c>
      <c r="AF1" s="49">
        <f>初期条件設定表!$C$10</f>
        <v>0.375</v>
      </c>
      <c r="AG1" s="49">
        <f>初期条件設定表!$C$14</f>
        <v>0.75</v>
      </c>
      <c r="AI1" s="50" t="s">
        <v>12</v>
      </c>
      <c r="AJ1" s="51">
        <f>' 入力用 従事者別直接人件費集計表（後期）'!A25</f>
        <v>2026</v>
      </c>
      <c r="AM1" s="50" t="s">
        <v>43</v>
      </c>
      <c r="AN1" s="52" t="str">
        <f ca="1">RIGHT(CELL("filename",A1),LEN(CELL("filename",A1))-FIND("]",CELL("filename",A1)))</f>
        <v>2026年7月作業分</v>
      </c>
      <c r="AO1" s="217"/>
      <c r="AP1" s="218"/>
    </row>
    <row r="2" spans="1:42" ht="24.75" customHeight="1">
      <c r="C2" s="99"/>
      <c r="D2" s="429"/>
      <c r="E2" s="429"/>
      <c r="F2" s="429"/>
      <c r="G2" s="429"/>
      <c r="H2" s="429"/>
      <c r="I2" s="429"/>
      <c r="J2" s="429"/>
      <c r="K2" s="429"/>
      <c r="L2" s="429"/>
      <c r="M2" s="429"/>
      <c r="N2" s="429"/>
      <c r="AD2" s="425"/>
      <c r="AE2" s="48"/>
      <c r="AF2" s="49">
        <f>初期条件設定表!$C$11</f>
        <v>0</v>
      </c>
      <c r="AG2" s="49">
        <f>初期条件設定表!$E$11</f>
        <v>0</v>
      </c>
      <c r="AI2" s="50" t="s">
        <v>13</v>
      </c>
      <c r="AJ2" s="51">
        <f>' 入力用 従事者別直接人件費集計表（後期）'!D25</f>
        <v>7</v>
      </c>
      <c r="AN2" s="53"/>
    </row>
    <row r="3" spans="1:42" ht="27.75" customHeight="1">
      <c r="A3" s="219" t="s">
        <v>9</v>
      </c>
      <c r="B3" s="426" t="str">
        <f>' 入力用 従事者別直接人件費集計表（後期）'!D5</f>
        <v>○○△△株式会社</v>
      </c>
      <c r="C3" s="426"/>
      <c r="D3" s="426"/>
      <c r="E3" s="220"/>
      <c r="F3" s="220"/>
      <c r="G3" s="220"/>
      <c r="H3" s="220"/>
      <c r="I3" s="220"/>
      <c r="J3" s="220"/>
      <c r="K3" s="220"/>
      <c r="L3" s="220"/>
      <c r="M3" s="220"/>
      <c r="N3" s="220"/>
      <c r="AD3" s="425"/>
      <c r="AE3" s="48" t="s">
        <v>36</v>
      </c>
      <c r="AF3" s="49">
        <f>初期条件設定表!$C$12</f>
        <v>0.5</v>
      </c>
      <c r="AG3" s="49">
        <f>初期条件設定表!$E$12</f>
        <v>0.54166666666666663</v>
      </c>
      <c r="AI3" s="50" t="s">
        <v>58</v>
      </c>
      <c r="AJ3" s="54">
        <f>DATE($AJ$1,AJ2-1,AF6+1)</f>
        <v>46204</v>
      </c>
      <c r="AN3" s="53"/>
    </row>
    <row r="4" spans="1:42" ht="27.75" customHeight="1">
      <c r="A4" s="221" t="s">
        <v>2</v>
      </c>
      <c r="B4" s="427" t="str">
        <f>' 入力用 従事者別直接人件費集計表（後期）'!D6</f>
        <v>公社　太郎</v>
      </c>
      <c r="C4" s="427"/>
      <c r="D4" s="427"/>
      <c r="E4" s="222"/>
      <c r="F4" s="222"/>
      <c r="G4" s="222"/>
      <c r="AD4" s="425"/>
      <c r="AE4" s="48"/>
      <c r="AF4" s="49">
        <f>初期条件設定表!$C$13</f>
        <v>0</v>
      </c>
      <c r="AG4" s="49">
        <f>初期条件設定表!$E$13</f>
        <v>0</v>
      </c>
      <c r="AI4" s="50" t="s">
        <v>79</v>
      </c>
      <c r="AJ4" s="54">
        <f>DATE(AJ1,AJ2,AF5)</f>
        <v>46234</v>
      </c>
      <c r="AM4" s="50" t="s">
        <v>77</v>
      </c>
      <c r="AN4" s="55">
        <f>LEN(AJ5)</f>
        <v>2</v>
      </c>
    </row>
    <row r="5" spans="1:42" ht="27.75" customHeight="1">
      <c r="A5" s="224" t="s">
        <v>8</v>
      </c>
      <c r="B5" s="428">
        <f>IF(' 入力用 従事者別直接人件費集計表（後期）'!Y8="","",' 入力用 従事者別直接人件費集計表（後期）'!Y8)</f>
        <v>0</v>
      </c>
      <c r="C5" s="428"/>
      <c r="D5" s="428"/>
      <c r="E5" s="222"/>
      <c r="F5" s="222"/>
      <c r="G5" s="222"/>
      <c r="AD5" s="425"/>
      <c r="AE5" s="48" t="s">
        <v>37</v>
      </c>
      <c r="AF5" s="56" t="str">
        <f>IF(初期条件設定表!$C$24="末",TEXT(DATE(AJ1,AJ2+1,1)-1,"d"),初期条件設定表!$C$24)</f>
        <v>31</v>
      </c>
      <c r="AG5" s="47" t="s">
        <v>38</v>
      </c>
      <c r="AI5" s="50" t="s">
        <v>57</v>
      </c>
      <c r="AJ5" s="57" t="str">
        <f>初期条件設定表!Q5</f>
        <v>土日</v>
      </c>
      <c r="AM5" s="50" t="s">
        <v>78</v>
      </c>
      <c r="AN5" s="52" t="str">
        <f>AJ5&amp;"※月火水木金土日"</f>
        <v>土日※月火水木金土日</v>
      </c>
      <c r="AO5" s="217"/>
      <c r="AP5" s="218"/>
    </row>
    <row r="6" spans="1:42" ht="22.5" customHeight="1" thickBot="1">
      <c r="A6" s="225"/>
      <c r="O6" s="58" t="s">
        <v>45</v>
      </c>
      <c r="P6" s="59" t="s">
        <v>47</v>
      </c>
      <c r="Q6" s="58" t="s">
        <v>46</v>
      </c>
      <c r="R6" s="58" t="s">
        <v>48</v>
      </c>
      <c r="S6" s="58" t="s">
        <v>49</v>
      </c>
      <c r="T6" s="58" t="s">
        <v>50</v>
      </c>
      <c r="U6" s="58" t="s">
        <v>60</v>
      </c>
      <c r="V6" s="58" t="s">
        <v>61</v>
      </c>
      <c r="W6" s="58" t="s">
        <v>62</v>
      </c>
      <c r="X6" s="58"/>
      <c r="Y6" s="58"/>
      <c r="Z6" s="58"/>
      <c r="AE6" s="50" t="s">
        <v>95</v>
      </c>
      <c r="AF6" s="56" t="str">
        <f>IF(初期条件設定表!$C$24="末",TEXT(DATE(AJ1,AJ2,1)-1,"d"),初期条件設定表!$C$24)</f>
        <v>30</v>
      </c>
      <c r="AG6" s="47" t="s">
        <v>38</v>
      </c>
      <c r="AH6" s="436" t="s">
        <v>104</v>
      </c>
      <c r="AI6" s="436"/>
      <c r="AJ6" s="226">
        <f>初期条件設定表!$C$15</f>
        <v>0.33333333333333331</v>
      </c>
    </row>
    <row r="7" spans="1:42" s="202" customFormat="1" ht="24" customHeight="1">
      <c r="A7" s="439" t="s">
        <v>7</v>
      </c>
      <c r="B7" s="441" t="s">
        <v>6</v>
      </c>
      <c r="C7" s="441"/>
      <c r="D7" s="441"/>
      <c r="E7" s="397" t="s">
        <v>5</v>
      </c>
      <c r="F7" s="398"/>
      <c r="G7" s="398"/>
      <c r="H7" s="399"/>
      <c r="I7" s="405" t="s">
        <v>103</v>
      </c>
      <c r="J7" s="405" t="s">
        <v>102</v>
      </c>
      <c r="K7" s="397" t="s">
        <v>4</v>
      </c>
      <c r="L7" s="399"/>
      <c r="M7" s="437" t="s">
        <v>218</v>
      </c>
      <c r="N7" s="438"/>
      <c r="O7" s="417" t="s">
        <v>52</v>
      </c>
      <c r="P7" s="414" t="s">
        <v>34</v>
      </c>
      <c r="Q7" s="414" t="s">
        <v>35</v>
      </c>
      <c r="R7" s="414" t="s">
        <v>53</v>
      </c>
      <c r="S7" s="414"/>
      <c r="T7" s="414" t="s">
        <v>51</v>
      </c>
      <c r="U7" s="414"/>
      <c r="V7" s="414" t="s">
        <v>54</v>
      </c>
      <c r="W7" s="410" t="s">
        <v>55</v>
      </c>
      <c r="AI7" s="202" t="s">
        <v>107</v>
      </c>
      <c r="AJ7" s="227">
        <f>IF(初期条件設定表!C26="当月",' 入力用 従事者別直接人件費集計表（後期）'!A25,' 入力用 従事者別直接人件費集計表（後期）'!A26)</f>
        <v>2026</v>
      </c>
    </row>
    <row r="8" spans="1:42" s="202" customFormat="1" ht="24" customHeight="1" thickBot="1">
      <c r="A8" s="440"/>
      <c r="B8" s="442"/>
      <c r="C8" s="442"/>
      <c r="D8" s="442"/>
      <c r="E8" s="400"/>
      <c r="F8" s="401"/>
      <c r="G8" s="401"/>
      <c r="H8" s="402"/>
      <c r="I8" s="406"/>
      <c r="J8" s="406"/>
      <c r="K8" s="403"/>
      <c r="L8" s="404"/>
      <c r="M8" s="228" t="s">
        <v>114</v>
      </c>
      <c r="N8" s="229" t="s">
        <v>139</v>
      </c>
      <c r="O8" s="417"/>
      <c r="P8" s="414"/>
      <c r="Q8" s="414"/>
      <c r="R8" s="414"/>
      <c r="S8" s="414"/>
      <c r="T8" s="414"/>
      <c r="U8" s="414"/>
      <c r="V8" s="414"/>
      <c r="W8" s="410"/>
      <c r="AI8" s="202" t="s">
        <v>106</v>
      </c>
      <c r="AJ8" s="227">
        <f>IF(初期条件設定表!C26="当月",' 入力用 従事者別直接人件費集計表（後期）'!D25,' 入力用 従事者別直接人件費集計表（後期）'!D26)</f>
        <v>7</v>
      </c>
    </row>
    <row r="9" spans="1:42" ht="46.15" customHeight="1">
      <c r="A9" s="230">
        <f>Y9</f>
        <v>46204</v>
      </c>
      <c r="B9" s="84" t="s">
        <v>32</v>
      </c>
      <c r="C9" s="232" t="s">
        <v>3</v>
      </c>
      <c r="D9" s="87" t="s">
        <v>32</v>
      </c>
      <c r="E9" s="73" t="str">
        <f>IFERROR(HOUR(Q9),"")</f>
        <v/>
      </c>
      <c r="F9" s="74" t="s">
        <v>30</v>
      </c>
      <c r="G9" s="75" t="str">
        <f>IFERROR(MINUTE(Q9),"")</f>
        <v/>
      </c>
      <c r="H9" s="120" t="s">
        <v>31</v>
      </c>
      <c r="I9" s="124" t="str">
        <f>T9</f>
        <v/>
      </c>
      <c r="J9" s="125"/>
      <c r="K9" s="76" t="str">
        <f>IFERROR((E9+G9/60)*$B$5,"")</f>
        <v/>
      </c>
      <c r="L9" s="141" t="s">
        <v>0</v>
      </c>
      <c r="M9" s="142"/>
      <c r="N9" s="143"/>
      <c r="O9" s="60" t="str">
        <f t="shared" ref="O9:O35" si="0">IF(OR(DBCS(B9)="：",B9="",DBCS(D9)="：",D9=""),"",$D9-$B9)</f>
        <v/>
      </c>
      <c r="P9" s="60" t="str">
        <f t="shared" ref="P9:P35" si="1">IFERROR(IF(J9="",D9-B9-W9,D9-B9-J9-W9),"")</f>
        <v/>
      </c>
      <c r="Q9" s="61" t="str">
        <f t="shared" ref="Q9:Q35" si="2">IFERROR(MIN(IF(P9&gt;0,FLOOR(P9,"0:30"),""),$AJ$6),"")</f>
        <v/>
      </c>
      <c r="R9" s="62" t="str">
        <f t="shared" ref="R9:R35" si="3">IF(OR(DBCS($B9)="：",$B9="",DBCS($D9)="：",$D9=""),"",MAX(MIN($D9,AF$1)-MAX($B9,TIME(0,0,0)),0))</f>
        <v/>
      </c>
      <c r="S9" s="62" t="str">
        <f t="shared" ref="S9:S35" si="4">IF(OR(DBCS($B9)="：",$B9="",DBCS($D9)="：",$D9=""),"",MAX(MIN($D9,AG$2)-MAX($B9,$AF$2),0))</f>
        <v/>
      </c>
      <c r="T9" s="62" t="str">
        <f t="shared" ref="T9:T35" si="5">IF(OR(DBCS($B9)="：",$B9="",DBCS($D9)="：",$D9=""),"",MAX(MIN($D9,$AG$3)-MAX($B9,$AF$3),0))</f>
        <v/>
      </c>
      <c r="U9" s="62" t="str">
        <f t="shared" ref="U9:U35" si="6">IF(OR(DBCS($B9)="：",$B9="",DBCS($D9)="：",$D9=""),"",MAX(MIN($D9,$AG$4)-MAX($B9,$AF$4),0))</f>
        <v/>
      </c>
      <c r="V9" s="62" t="str">
        <f t="shared" ref="V9:V35" si="7">IF(OR(DBCS($B9)="：",$B9="",DBCS($D9)="：",$D9=""),"",MAX(MIN($D9,TIME(23,59,59))-MAX($B9,$AG$1),0))</f>
        <v/>
      </c>
      <c r="W9" s="62" t="str">
        <f>IF(OR(DBCS($B9)="：",$B9="",DBCS($D9)="：",$D9=""),"",SUM(R9:V9))</f>
        <v/>
      </c>
      <c r="Y9" s="230">
        <f>IF($AJ$3="","",IF(FIND(TEXT($AJ$3,"aaa"),$AN$5)&gt;$AN$4,$AJ$3,IF(FIND(TEXT($AJ$3+1,"aaa"),$AN$5)&gt;$AN$4,$AJ$3+1,IF(FIND(TEXT($AJ$3+2,"aaa"),$AN$5)&gt;$AN$4,$AJ$3+2,IF(FIND(TEXT($AJ$3+3,"aaa"),$AN$5)&gt;$AN$4,$AJ$3+3,"")))))</f>
        <v>46204</v>
      </c>
      <c r="AA9" s="63"/>
    </row>
    <row r="10" spans="1:42" ht="46.15" customHeight="1">
      <c r="A10" s="230">
        <f t="shared" ref="A10:A35" si="8">Y10</f>
        <v>46205</v>
      </c>
      <c r="B10" s="84" t="s">
        <v>32</v>
      </c>
      <c r="C10" s="232" t="s">
        <v>3</v>
      </c>
      <c r="D10" s="87" t="s">
        <v>32</v>
      </c>
      <c r="E10" s="73" t="str">
        <f>IFERROR(HOUR(Q10),"")</f>
        <v/>
      </c>
      <c r="F10" s="74" t="s">
        <v>30</v>
      </c>
      <c r="G10" s="75" t="str">
        <f>IFERROR(MINUTE(Q10),"")</f>
        <v/>
      </c>
      <c r="H10" s="120" t="s">
        <v>31</v>
      </c>
      <c r="I10" s="122" t="str">
        <f t="shared" ref="I10:I35" si="9">T10</f>
        <v/>
      </c>
      <c r="J10" s="125"/>
      <c r="K10" s="76" t="str">
        <f t="shared" ref="K10:K35" si="10">IFERROR((E10+G10/60)*$B$5,"")</f>
        <v/>
      </c>
      <c r="L10" s="141" t="s">
        <v>0</v>
      </c>
      <c r="M10" s="144"/>
      <c r="N10" s="145"/>
      <c r="O10" s="60" t="str">
        <f t="shared" si="0"/>
        <v/>
      </c>
      <c r="P10" s="60" t="str">
        <f t="shared" si="1"/>
        <v/>
      </c>
      <c r="Q10" s="61" t="str">
        <f t="shared" si="2"/>
        <v/>
      </c>
      <c r="R10" s="62" t="str">
        <f t="shared" si="3"/>
        <v/>
      </c>
      <c r="S10" s="62" t="str">
        <f t="shared" si="4"/>
        <v/>
      </c>
      <c r="T10" s="62" t="str">
        <f t="shared" si="5"/>
        <v/>
      </c>
      <c r="U10" s="62" t="str">
        <f t="shared" si="6"/>
        <v/>
      </c>
      <c r="V10" s="62" t="str">
        <f t="shared" si="7"/>
        <v/>
      </c>
      <c r="W10" s="62" t="str">
        <f t="shared" ref="W10:W33" si="11">IF(OR(DBCS($B10)="：",$B10="",DBCS($D10)="：",$D10=""),"",SUM(R10:V10))</f>
        <v/>
      </c>
      <c r="Y10" s="230">
        <f t="shared" ref="Y10:Y35" si="12">IF($A9="","",IF(AND($A9+1&lt;=$AJ$4,FIND(TEXT($A9+1,"aaa"),$AN$5)&gt;$AN$4),$A9+1,IF(AND($A9+2&lt;=$AJ$4,FIND(TEXT($A9+2,"aaa"),$AN$5)&gt;$AN$4),$A9+2,IF(AND($A9+3&lt;=$AJ$4,FIND(TEXT($A9+3,"aaa"),$AN$5)&gt;$AN$4),$A9+3,IF(AND($A9+4&lt;=$AJ$4,FIND(TEXT($A9+4,"aaa"),$AN$5)&gt;$AN$4),$A9+4,"")))))</f>
        <v>46205</v>
      </c>
      <c r="AA10" s="63"/>
      <c r="AE10" s="236" t="s">
        <v>115</v>
      </c>
      <c r="AF10" s="236" t="s">
        <v>155</v>
      </c>
    </row>
    <row r="11" spans="1:42" ht="46.15" customHeight="1">
      <c r="A11" s="230">
        <f t="shared" si="8"/>
        <v>46206</v>
      </c>
      <c r="B11" s="84" t="s">
        <v>32</v>
      </c>
      <c r="C11" s="232" t="s">
        <v>3</v>
      </c>
      <c r="D11" s="87" t="s">
        <v>32</v>
      </c>
      <c r="E11" s="73" t="str">
        <f>IFERROR(HOUR(Q11),"")</f>
        <v/>
      </c>
      <c r="F11" s="74" t="s">
        <v>30</v>
      </c>
      <c r="G11" s="75" t="str">
        <f>IFERROR(MINUTE(Q11),"")</f>
        <v/>
      </c>
      <c r="H11" s="120" t="s">
        <v>31</v>
      </c>
      <c r="I11" s="122" t="str">
        <f t="shared" si="9"/>
        <v/>
      </c>
      <c r="J11" s="125"/>
      <c r="K11" s="76" t="str">
        <f t="shared" si="10"/>
        <v/>
      </c>
      <c r="L11" s="141" t="s">
        <v>0</v>
      </c>
      <c r="M11" s="144"/>
      <c r="N11" s="145"/>
      <c r="O11" s="60" t="str">
        <f t="shared" si="0"/>
        <v/>
      </c>
      <c r="P11" s="60" t="str">
        <f t="shared" si="1"/>
        <v/>
      </c>
      <c r="Q11" s="61" t="str">
        <f t="shared" si="2"/>
        <v/>
      </c>
      <c r="R11" s="62" t="str">
        <f t="shared" si="3"/>
        <v/>
      </c>
      <c r="S11" s="62" t="str">
        <f t="shared" si="4"/>
        <v/>
      </c>
      <c r="T11" s="62" t="str">
        <f t="shared" si="5"/>
        <v/>
      </c>
      <c r="U11" s="62" t="str">
        <f t="shared" si="6"/>
        <v/>
      </c>
      <c r="V11" s="62" t="str">
        <f t="shared" si="7"/>
        <v/>
      </c>
      <c r="W11" s="62" t="str">
        <f t="shared" si="11"/>
        <v/>
      </c>
      <c r="Y11" s="230">
        <f t="shared" si="12"/>
        <v>46206</v>
      </c>
      <c r="AA11" s="63"/>
      <c r="AE11" s="237" t="str">
        <f>初期条件設定表!U5</f>
        <v>　</v>
      </c>
      <c r="AF11" s="238" t="str">
        <f>初期条件設定表!V5</f>
        <v>　</v>
      </c>
    </row>
    <row r="12" spans="1:42" ht="46.15" customHeight="1">
      <c r="A12" s="230">
        <f t="shared" si="8"/>
        <v>46209</v>
      </c>
      <c r="B12" s="84" t="s">
        <v>32</v>
      </c>
      <c r="C12" s="232" t="s">
        <v>3</v>
      </c>
      <c r="D12" s="87" t="s">
        <v>32</v>
      </c>
      <c r="E12" s="73" t="str">
        <f>IFERROR(HOUR(Q12),"")</f>
        <v/>
      </c>
      <c r="F12" s="74" t="s">
        <v>30</v>
      </c>
      <c r="G12" s="75" t="str">
        <f>IFERROR(MINUTE(Q12),"")</f>
        <v/>
      </c>
      <c r="H12" s="120" t="s">
        <v>31</v>
      </c>
      <c r="I12" s="122" t="str">
        <f t="shared" si="9"/>
        <v/>
      </c>
      <c r="J12" s="125"/>
      <c r="K12" s="76" t="str">
        <f t="shared" si="10"/>
        <v/>
      </c>
      <c r="L12" s="141" t="s">
        <v>0</v>
      </c>
      <c r="M12" s="144"/>
      <c r="N12" s="145"/>
      <c r="O12" s="60" t="str">
        <f t="shared" si="0"/>
        <v/>
      </c>
      <c r="P12" s="60" t="str">
        <f t="shared" si="1"/>
        <v/>
      </c>
      <c r="Q12" s="61" t="str">
        <f t="shared" si="2"/>
        <v/>
      </c>
      <c r="R12" s="62" t="str">
        <f t="shared" si="3"/>
        <v/>
      </c>
      <c r="S12" s="62" t="str">
        <f t="shared" si="4"/>
        <v/>
      </c>
      <c r="T12" s="62" t="str">
        <f t="shared" si="5"/>
        <v/>
      </c>
      <c r="U12" s="62" t="str">
        <f t="shared" si="6"/>
        <v/>
      </c>
      <c r="V12" s="62" t="str">
        <f t="shared" si="7"/>
        <v/>
      </c>
      <c r="W12" s="62" t="str">
        <f t="shared" si="11"/>
        <v/>
      </c>
      <c r="Y12" s="230">
        <f t="shared" si="12"/>
        <v>46209</v>
      </c>
      <c r="AA12" s="63"/>
      <c r="AE12" s="237" t="str">
        <f>初期条件設定表!U6</f>
        <v>設計（除ソフトウェア）</v>
      </c>
      <c r="AF12" s="239" t="str">
        <f>初期条件設定表!V6</f>
        <v>A</v>
      </c>
    </row>
    <row r="13" spans="1:42" ht="46.15" customHeight="1">
      <c r="A13" s="230">
        <f t="shared" si="8"/>
        <v>46210</v>
      </c>
      <c r="B13" s="84" t="s">
        <v>32</v>
      </c>
      <c r="C13" s="232" t="s">
        <v>3</v>
      </c>
      <c r="D13" s="87" t="s">
        <v>32</v>
      </c>
      <c r="E13" s="73" t="str">
        <f>IFERROR(HOUR(Q13),"")</f>
        <v/>
      </c>
      <c r="F13" s="74" t="s">
        <v>30</v>
      </c>
      <c r="G13" s="75" t="str">
        <f>IFERROR(MINUTE(Q13),"")</f>
        <v/>
      </c>
      <c r="H13" s="120" t="s">
        <v>31</v>
      </c>
      <c r="I13" s="122" t="str">
        <f t="shared" si="9"/>
        <v/>
      </c>
      <c r="J13" s="125"/>
      <c r="K13" s="76" t="str">
        <f t="shared" si="10"/>
        <v/>
      </c>
      <c r="L13" s="141" t="s">
        <v>0</v>
      </c>
      <c r="M13" s="144"/>
      <c r="N13" s="145"/>
      <c r="O13" s="60" t="str">
        <f t="shared" si="0"/>
        <v/>
      </c>
      <c r="P13" s="60" t="str">
        <f t="shared" si="1"/>
        <v/>
      </c>
      <c r="Q13" s="61" t="str">
        <f t="shared" si="2"/>
        <v/>
      </c>
      <c r="R13" s="62" t="str">
        <f t="shared" si="3"/>
        <v/>
      </c>
      <c r="S13" s="62" t="str">
        <f t="shared" si="4"/>
        <v/>
      </c>
      <c r="T13" s="62" t="str">
        <f t="shared" si="5"/>
        <v/>
      </c>
      <c r="U13" s="62" t="str">
        <f t="shared" si="6"/>
        <v/>
      </c>
      <c r="V13" s="62" t="str">
        <f t="shared" si="7"/>
        <v/>
      </c>
      <c r="W13" s="62" t="str">
        <f t="shared" si="11"/>
        <v/>
      </c>
      <c r="X13" s="62" t="str">
        <f t="shared" ref="X13:X35" si="13">IF(OR(DBCS($B13)="：",$B13="",DBCS($D13)="：",$D13=""),"",MAX(MIN($D13,$AG$3)-MAX($B13,$AF$3),0))</f>
        <v/>
      </c>
      <c r="Y13" s="230">
        <f t="shared" si="12"/>
        <v>46210</v>
      </c>
      <c r="Z13" s="62" t="str">
        <f t="shared" ref="Z13:Z33" si="14">IF(OR(DBCS($B13)="：",$B13="",DBCS($D13)="：",$D13=""),"",MAX(MIN($D13,TIME(23,59,59))-MAX($B13,$AG$1),0))</f>
        <v/>
      </c>
      <c r="AA13" s="63"/>
      <c r="AE13" s="237" t="str">
        <f>初期条件設定表!U7</f>
        <v>要件定義</v>
      </c>
      <c r="AF13" s="239" t="str">
        <f>初期条件設定表!V7</f>
        <v>B</v>
      </c>
    </row>
    <row r="14" spans="1:42" ht="46.15" customHeight="1">
      <c r="A14" s="230">
        <f t="shared" si="8"/>
        <v>46211</v>
      </c>
      <c r="B14" s="84" t="s">
        <v>32</v>
      </c>
      <c r="C14" s="232" t="s">
        <v>3</v>
      </c>
      <c r="D14" s="87" t="s">
        <v>32</v>
      </c>
      <c r="E14" s="73" t="str">
        <f t="shared" ref="E14:E35" si="15">IFERROR(HOUR(Q14),"")</f>
        <v/>
      </c>
      <c r="F14" s="74" t="s">
        <v>30</v>
      </c>
      <c r="G14" s="75" t="str">
        <f t="shared" ref="G14:G35" si="16">IFERROR(MINUTE(Q14),"")</f>
        <v/>
      </c>
      <c r="H14" s="120" t="s">
        <v>31</v>
      </c>
      <c r="I14" s="122" t="str">
        <f t="shared" si="9"/>
        <v/>
      </c>
      <c r="J14" s="125"/>
      <c r="K14" s="76" t="str">
        <f t="shared" si="10"/>
        <v/>
      </c>
      <c r="L14" s="141" t="s">
        <v>0</v>
      </c>
      <c r="M14" s="144"/>
      <c r="N14" s="145"/>
      <c r="O14" s="60" t="str">
        <f t="shared" si="0"/>
        <v/>
      </c>
      <c r="P14" s="60" t="str">
        <f t="shared" si="1"/>
        <v/>
      </c>
      <c r="Q14" s="61" t="str">
        <f t="shared" si="2"/>
        <v/>
      </c>
      <c r="R14" s="62" t="str">
        <f t="shared" si="3"/>
        <v/>
      </c>
      <c r="S14" s="62" t="str">
        <f t="shared" si="4"/>
        <v/>
      </c>
      <c r="T14" s="62" t="str">
        <f t="shared" si="5"/>
        <v/>
      </c>
      <c r="U14" s="62" t="str">
        <f t="shared" si="6"/>
        <v/>
      </c>
      <c r="V14" s="62" t="str">
        <f t="shared" si="7"/>
        <v/>
      </c>
      <c r="W14" s="62" t="str">
        <f t="shared" si="11"/>
        <v/>
      </c>
      <c r="X14" s="62" t="str">
        <f t="shared" si="13"/>
        <v/>
      </c>
      <c r="Y14" s="230">
        <f t="shared" si="12"/>
        <v>46211</v>
      </c>
      <c r="Z14" s="62" t="str">
        <f t="shared" si="14"/>
        <v/>
      </c>
      <c r="AA14" s="63"/>
      <c r="AE14" s="237" t="str">
        <f>初期条件設定表!U8</f>
        <v>システム要件定義</v>
      </c>
      <c r="AF14" s="239" t="str">
        <f>初期条件設定表!V8</f>
        <v>C</v>
      </c>
    </row>
    <row r="15" spans="1:42" ht="46.15" customHeight="1">
      <c r="A15" s="230">
        <f t="shared" si="8"/>
        <v>46212</v>
      </c>
      <c r="B15" s="84" t="s">
        <v>32</v>
      </c>
      <c r="C15" s="232" t="s">
        <v>3</v>
      </c>
      <c r="D15" s="87" t="s">
        <v>32</v>
      </c>
      <c r="E15" s="73" t="str">
        <f t="shared" si="15"/>
        <v/>
      </c>
      <c r="F15" s="74" t="s">
        <v>30</v>
      </c>
      <c r="G15" s="75" t="str">
        <f t="shared" si="16"/>
        <v/>
      </c>
      <c r="H15" s="120" t="s">
        <v>31</v>
      </c>
      <c r="I15" s="122" t="str">
        <f t="shared" si="9"/>
        <v/>
      </c>
      <c r="J15" s="125"/>
      <c r="K15" s="76" t="str">
        <f t="shared" si="10"/>
        <v/>
      </c>
      <c r="L15" s="141" t="s">
        <v>0</v>
      </c>
      <c r="M15" s="144"/>
      <c r="N15" s="145"/>
      <c r="O15" s="60" t="str">
        <f t="shared" si="0"/>
        <v/>
      </c>
      <c r="P15" s="60" t="str">
        <f t="shared" si="1"/>
        <v/>
      </c>
      <c r="Q15" s="61" t="str">
        <f t="shared" si="2"/>
        <v/>
      </c>
      <c r="R15" s="62" t="str">
        <f t="shared" si="3"/>
        <v/>
      </c>
      <c r="S15" s="62" t="str">
        <f t="shared" si="4"/>
        <v/>
      </c>
      <c r="T15" s="62" t="str">
        <f t="shared" si="5"/>
        <v/>
      </c>
      <c r="U15" s="62" t="str">
        <f t="shared" si="6"/>
        <v/>
      </c>
      <c r="V15" s="62" t="str">
        <f t="shared" si="7"/>
        <v/>
      </c>
      <c r="W15" s="62" t="str">
        <f t="shared" si="11"/>
        <v/>
      </c>
      <c r="X15" s="62" t="str">
        <f t="shared" si="13"/>
        <v/>
      </c>
      <c r="Y15" s="230">
        <f t="shared" si="12"/>
        <v>46212</v>
      </c>
      <c r="Z15" s="62" t="str">
        <f t="shared" si="14"/>
        <v/>
      </c>
      <c r="AA15" s="63"/>
      <c r="AE15" s="237" t="str">
        <f>初期条件設定表!U9</f>
        <v>システム方式設計</v>
      </c>
      <c r="AF15" s="239" t="str">
        <f>初期条件設定表!V9</f>
        <v>D</v>
      </c>
    </row>
    <row r="16" spans="1:42" ht="46.15" customHeight="1">
      <c r="A16" s="230">
        <f t="shared" si="8"/>
        <v>46213</v>
      </c>
      <c r="B16" s="84" t="s">
        <v>32</v>
      </c>
      <c r="C16" s="232" t="s">
        <v>3</v>
      </c>
      <c r="D16" s="87" t="s">
        <v>32</v>
      </c>
      <c r="E16" s="73" t="str">
        <f t="shared" si="15"/>
        <v/>
      </c>
      <c r="F16" s="74" t="s">
        <v>30</v>
      </c>
      <c r="G16" s="75" t="str">
        <f t="shared" si="16"/>
        <v/>
      </c>
      <c r="H16" s="120" t="s">
        <v>31</v>
      </c>
      <c r="I16" s="122" t="str">
        <f t="shared" si="9"/>
        <v/>
      </c>
      <c r="J16" s="125"/>
      <c r="K16" s="76" t="str">
        <f t="shared" si="10"/>
        <v/>
      </c>
      <c r="L16" s="141" t="s">
        <v>0</v>
      </c>
      <c r="M16" s="144"/>
      <c r="N16" s="145"/>
      <c r="O16" s="60" t="str">
        <f t="shared" si="0"/>
        <v/>
      </c>
      <c r="P16" s="60" t="str">
        <f t="shared" si="1"/>
        <v/>
      </c>
      <c r="Q16" s="61" t="str">
        <f t="shared" si="2"/>
        <v/>
      </c>
      <c r="R16" s="62" t="str">
        <f t="shared" si="3"/>
        <v/>
      </c>
      <c r="S16" s="62" t="str">
        <f t="shared" si="4"/>
        <v/>
      </c>
      <c r="T16" s="62" t="str">
        <f t="shared" si="5"/>
        <v/>
      </c>
      <c r="U16" s="62" t="str">
        <f t="shared" si="6"/>
        <v/>
      </c>
      <c r="V16" s="62" t="str">
        <f t="shared" si="7"/>
        <v/>
      </c>
      <c r="W16" s="62" t="str">
        <f t="shared" si="11"/>
        <v/>
      </c>
      <c r="X16" s="62" t="str">
        <f t="shared" si="13"/>
        <v/>
      </c>
      <c r="Y16" s="230">
        <f t="shared" si="12"/>
        <v>46213</v>
      </c>
      <c r="Z16" s="62" t="str">
        <f t="shared" si="14"/>
        <v/>
      </c>
      <c r="AA16" s="63"/>
      <c r="AE16" s="237" t="str">
        <f>初期条件設定表!U10</f>
        <v>ソフトウエア設計</v>
      </c>
      <c r="AF16" s="239" t="str">
        <f>初期条件設定表!V10</f>
        <v>E</v>
      </c>
    </row>
    <row r="17" spans="1:32" ht="46.15" customHeight="1">
      <c r="A17" s="230">
        <f t="shared" si="8"/>
        <v>46216</v>
      </c>
      <c r="B17" s="84" t="s">
        <v>32</v>
      </c>
      <c r="C17" s="232" t="s">
        <v>3</v>
      </c>
      <c r="D17" s="87" t="s">
        <v>32</v>
      </c>
      <c r="E17" s="73" t="str">
        <f t="shared" si="15"/>
        <v/>
      </c>
      <c r="F17" s="74" t="s">
        <v>30</v>
      </c>
      <c r="G17" s="75" t="str">
        <f t="shared" si="16"/>
        <v/>
      </c>
      <c r="H17" s="120" t="s">
        <v>31</v>
      </c>
      <c r="I17" s="122" t="str">
        <f t="shared" si="9"/>
        <v/>
      </c>
      <c r="J17" s="125"/>
      <c r="K17" s="76" t="str">
        <f t="shared" si="10"/>
        <v/>
      </c>
      <c r="L17" s="141" t="s">
        <v>0</v>
      </c>
      <c r="M17" s="144"/>
      <c r="N17" s="145"/>
      <c r="O17" s="60" t="str">
        <f t="shared" si="0"/>
        <v/>
      </c>
      <c r="P17" s="60" t="str">
        <f t="shared" si="1"/>
        <v/>
      </c>
      <c r="Q17" s="61" t="str">
        <f t="shared" si="2"/>
        <v/>
      </c>
      <c r="R17" s="62" t="str">
        <f t="shared" si="3"/>
        <v/>
      </c>
      <c r="S17" s="62" t="str">
        <f t="shared" si="4"/>
        <v/>
      </c>
      <c r="T17" s="62" t="str">
        <f t="shared" si="5"/>
        <v/>
      </c>
      <c r="U17" s="62" t="str">
        <f t="shared" si="6"/>
        <v/>
      </c>
      <c r="V17" s="62" t="str">
        <f t="shared" si="7"/>
        <v/>
      </c>
      <c r="W17" s="62" t="str">
        <f t="shared" si="11"/>
        <v/>
      </c>
      <c r="X17" s="62" t="str">
        <f t="shared" si="13"/>
        <v/>
      </c>
      <c r="Y17" s="230">
        <f t="shared" si="12"/>
        <v>46216</v>
      </c>
      <c r="Z17" s="62" t="str">
        <f t="shared" si="14"/>
        <v/>
      </c>
      <c r="AA17" s="63"/>
      <c r="AE17" s="237" t="str">
        <f>初期条件設定表!U11</f>
        <v>プログラミング</v>
      </c>
      <c r="AF17" s="239" t="str">
        <f>初期条件設定表!V11</f>
        <v>F</v>
      </c>
    </row>
    <row r="18" spans="1:32" ht="46.15" customHeight="1">
      <c r="A18" s="230">
        <f t="shared" si="8"/>
        <v>46217</v>
      </c>
      <c r="B18" s="84" t="s">
        <v>32</v>
      </c>
      <c r="C18" s="232" t="s">
        <v>3</v>
      </c>
      <c r="D18" s="87" t="s">
        <v>32</v>
      </c>
      <c r="E18" s="73" t="str">
        <f t="shared" si="15"/>
        <v/>
      </c>
      <c r="F18" s="74" t="s">
        <v>30</v>
      </c>
      <c r="G18" s="75" t="str">
        <f t="shared" si="16"/>
        <v/>
      </c>
      <c r="H18" s="120" t="s">
        <v>31</v>
      </c>
      <c r="I18" s="122" t="str">
        <f t="shared" si="9"/>
        <v/>
      </c>
      <c r="J18" s="125"/>
      <c r="K18" s="76" t="str">
        <f t="shared" si="10"/>
        <v/>
      </c>
      <c r="L18" s="141" t="s">
        <v>0</v>
      </c>
      <c r="M18" s="144"/>
      <c r="N18" s="145"/>
      <c r="O18" s="60" t="str">
        <f t="shared" si="0"/>
        <v/>
      </c>
      <c r="P18" s="60" t="str">
        <f t="shared" si="1"/>
        <v/>
      </c>
      <c r="Q18" s="61" t="str">
        <f t="shared" si="2"/>
        <v/>
      </c>
      <c r="R18" s="62" t="str">
        <f t="shared" si="3"/>
        <v/>
      </c>
      <c r="S18" s="62" t="str">
        <f t="shared" si="4"/>
        <v/>
      </c>
      <c r="T18" s="62" t="str">
        <f t="shared" si="5"/>
        <v/>
      </c>
      <c r="U18" s="62" t="str">
        <f t="shared" si="6"/>
        <v/>
      </c>
      <c r="V18" s="62" t="str">
        <f t="shared" si="7"/>
        <v/>
      </c>
      <c r="W18" s="62" t="str">
        <f t="shared" si="11"/>
        <v/>
      </c>
      <c r="X18" s="62" t="str">
        <f t="shared" si="13"/>
        <v/>
      </c>
      <c r="Y18" s="230">
        <f t="shared" si="12"/>
        <v>46217</v>
      </c>
      <c r="Z18" s="62" t="str">
        <f t="shared" si="14"/>
        <v/>
      </c>
      <c r="AA18" s="63"/>
      <c r="AE18" s="237" t="str">
        <f>初期条件設定表!U12</f>
        <v>ソフトウエアテスト</v>
      </c>
      <c r="AF18" s="239" t="str">
        <f>初期条件設定表!V12</f>
        <v>G</v>
      </c>
    </row>
    <row r="19" spans="1:32" ht="46.15" customHeight="1">
      <c r="A19" s="230">
        <f t="shared" si="8"/>
        <v>46218</v>
      </c>
      <c r="B19" s="84" t="s">
        <v>32</v>
      </c>
      <c r="C19" s="232" t="s">
        <v>3</v>
      </c>
      <c r="D19" s="87" t="s">
        <v>32</v>
      </c>
      <c r="E19" s="73" t="str">
        <f t="shared" si="15"/>
        <v/>
      </c>
      <c r="F19" s="74" t="s">
        <v>30</v>
      </c>
      <c r="G19" s="75" t="str">
        <f t="shared" si="16"/>
        <v/>
      </c>
      <c r="H19" s="120" t="s">
        <v>31</v>
      </c>
      <c r="I19" s="122" t="str">
        <f t="shared" si="9"/>
        <v/>
      </c>
      <c r="J19" s="125"/>
      <c r="K19" s="76" t="str">
        <f t="shared" si="10"/>
        <v/>
      </c>
      <c r="L19" s="141" t="s">
        <v>0</v>
      </c>
      <c r="M19" s="144"/>
      <c r="N19" s="145"/>
      <c r="O19" s="60" t="str">
        <f t="shared" si="0"/>
        <v/>
      </c>
      <c r="P19" s="60" t="str">
        <f t="shared" si="1"/>
        <v/>
      </c>
      <c r="Q19" s="61" t="str">
        <f t="shared" si="2"/>
        <v/>
      </c>
      <c r="R19" s="62" t="str">
        <f t="shared" si="3"/>
        <v/>
      </c>
      <c r="S19" s="62" t="str">
        <f t="shared" si="4"/>
        <v/>
      </c>
      <c r="T19" s="62" t="str">
        <f t="shared" si="5"/>
        <v/>
      </c>
      <c r="U19" s="62" t="str">
        <f t="shared" si="6"/>
        <v/>
      </c>
      <c r="V19" s="62" t="str">
        <f t="shared" si="7"/>
        <v/>
      </c>
      <c r="W19" s="62" t="str">
        <f t="shared" si="11"/>
        <v/>
      </c>
      <c r="X19" s="62" t="str">
        <f t="shared" si="13"/>
        <v/>
      </c>
      <c r="Y19" s="230">
        <f t="shared" si="12"/>
        <v>46218</v>
      </c>
      <c r="Z19" s="62" t="str">
        <f t="shared" si="14"/>
        <v/>
      </c>
      <c r="AA19" s="63"/>
      <c r="AE19" s="237" t="str">
        <f>初期条件設定表!U13</f>
        <v>システム結合</v>
      </c>
      <c r="AF19" s="239" t="str">
        <f>初期条件設定表!V13</f>
        <v>H</v>
      </c>
    </row>
    <row r="20" spans="1:32" ht="46.15" customHeight="1">
      <c r="A20" s="230">
        <f t="shared" si="8"/>
        <v>46219</v>
      </c>
      <c r="B20" s="84" t="s">
        <v>32</v>
      </c>
      <c r="C20" s="232" t="s">
        <v>3</v>
      </c>
      <c r="D20" s="87" t="s">
        <v>32</v>
      </c>
      <c r="E20" s="73" t="str">
        <f t="shared" si="15"/>
        <v/>
      </c>
      <c r="F20" s="74" t="s">
        <v>30</v>
      </c>
      <c r="G20" s="75" t="str">
        <f t="shared" si="16"/>
        <v/>
      </c>
      <c r="H20" s="120" t="s">
        <v>31</v>
      </c>
      <c r="I20" s="122" t="str">
        <f t="shared" si="9"/>
        <v/>
      </c>
      <c r="J20" s="125"/>
      <c r="K20" s="76" t="str">
        <f t="shared" si="10"/>
        <v/>
      </c>
      <c r="L20" s="141" t="s">
        <v>0</v>
      </c>
      <c r="M20" s="144"/>
      <c r="N20" s="145"/>
      <c r="O20" s="60" t="str">
        <f t="shared" si="0"/>
        <v/>
      </c>
      <c r="P20" s="60" t="str">
        <f t="shared" si="1"/>
        <v/>
      </c>
      <c r="Q20" s="61" t="str">
        <f t="shared" si="2"/>
        <v/>
      </c>
      <c r="R20" s="62" t="str">
        <f t="shared" si="3"/>
        <v/>
      </c>
      <c r="S20" s="62" t="str">
        <f t="shared" si="4"/>
        <v/>
      </c>
      <c r="T20" s="62" t="str">
        <f t="shared" si="5"/>
        <v/>
      </c>
      <c r="U20" s="62" t="str">
        <f t="shared" si="6"/>
        <v/>
      </c>
      <c r="V20" s="62" t="str">
        <f t="shared" si="7"/>
        <v/>
      </c>
      <c r="W20" s="62" t="str">
        <f t="shared" si="11"/>
        <v/>
      </c>
      <c r="X20" s="62" t="str">
        <f t="shared" si="13"/>
        <v/>
      </c>
      <c r="Y20" s="230">
        <f t="shared" si="12"/>
        <v>46219</v>
      </c>
      <c r="Z20" s="62" t="str">
        <f t="shared" si="14"/>
        <v/>
      </c>
      <c r="AA20" s="63"/>
      <c r="AE20" s="237" t="str">
        <f>初期条件設定表!U14</f>
        <v>システムテスト</v>
      </c>
      <c r="AF20" s="239" t="str">
        <f>初期条件設定表!V14</f>
        <v>I</v>
      </c>
    </row>
    <row r="21" spans="1:32" ht="46.15" customHeight="1">
      <c r="A21" s="230">
        <f t="shared" si="8"/>
        <v>46220</v>
      </c>
      <c r="B21" s="84" t="s">
        <v>32</v>
      </c>
      <c r="C21" s="232" t="s">
        <v>3</v>
      </c>
      <c r="D21" s="87" t="s">
        <v>32</v>
      </c>
      <c r="E21" s="73" t="str">
        <f t="shared" si="15"/>
        <v/>
      </c>
      <c r="F21" s="74" t="s">
        <v>30</v>
      </c>
      <c r="G21" s="75" t="str">
        <f t="shared" si="16"/>
        <v/>
      </c>
      <c r="H21" s="120" t="s">
        <v>31</v>
      </c>
      <c r="I21" s="122" t="str">
        <f t="shared" si="9"/>
        <v/>
      </c>
      <c r="J21" s="125"/>
      <c r="K21" s="76" t="str">
        <f t="shared" si="10"/>
        <v/>
      </c>
      <c r="L21" s="141" t="s">
        <v>0</v>
      </c>
      <c r="M21" s="144"/>
      <c r="N21" s="145"/>
      <c r="O21" s="60" t="str">
        <f t="shared" si="0"/>
        <v/>
      </c>
      <c r="P21" s="60" t="str">
        <f t="shared" si="1"/>
        <v/>
      </c>
      <c r="Q21" s="61" t="str">
        <f t="shared" si="2"/>
        <v/>
      </c>
      <c r="R21" s="62" t="str">
        <f t="shared" si="3"/>
        <v/>
      </c>
      <c r="S21" s="62" t="str">
        <f t="shared" si="4"/>
        <v/>
      </c>
      <c r="T21" s="62" t="str">
        <f t="shared" si="5"/>
        <v/>
      </c>
      <c r="U21" s="62" t="str">
        <f t="shared" si="6"/>
        <v/>
      </c>
      <c r="V21" s="62" t="str">
        <f t="shared" si="7"/>
        <v/>
      </c>
      <c r="W21" s="62" t="str">
        <f t="shared" si="11"/>
        <v/>
      </c>
      <c r="X21" s="62" t="str">
        <f t="shared" si="13"/>
        <v/>
      </c>
      <c r="Y21" s="230">
        <f t="shared" si="12"/>
        <v>46220</v>
      </c>
      <c r="Z21" s="62" t="str">
        <f t="shared" si="14"/>
        <v/>
      </c>
      <c r="AA21" s="63"/>
      <c r="AE21" s="237" t="str">
        <f>初期条件設定表!U15</f>
        <v>運用テスト</v>
      </c>
      <c r="AF21" s="239" t="str">
        <f>初期条件設定表!V15</f>
        <v>J</v>
      </c>
    </row>
    <row r="22" spans="1:32" ht="46.15" customHeight="1">
      <c r="A22" s="230">
        <f t="shared" si="8"/>
        <v>46223</v>
      </c>
      <c r="B22" s="84" t="s">
        <v>32</v>
      </c>
      <c r="C22" s="232" t="s">
        <v>3</v>
      </c>
      <c r="D22" s="87" t="s">
        <v>32</v>
      </c>
      <c r="E22" s="73" t="str">
        <f t="shared" si="15"/>
        <v/>
      </c>
      <c r="F22" s="74" t="s">
        <v>30</v>
      </c>
      <c r="G22" s="75" t="str">
        <f t="shared" si="16"/>
        <v/>
      </c>
      <c r="H22" s="120" t="s">
        <v>31</v>
      </c>
      <c r="I22" s="122" t="str">
        <f t="shared" si="9"/>
        <v/>
      </c>
      <c r="J22" s="125"/>
      <c r="K22" s="76" t="str">
        <f t="shared" si="10"/>
        <v/>
      </c>
      <c r="L22" s="141" t="s">
        <v>0</v>
      </c>
      <c r="M22" s="144"/>
      <c r="N22" s="145"/>
      <c r="O22" s="60" t="str">
        <f t="shared" si="0"/>
        <v/>
      </c>
      <c r="P22" s="60" t="str">
        <f t="shared" si="1"/>
        <v/>
      </c>
      <c r="Q22" s="61" t="str">
        <f t="shared" si="2"/>
        <v/>
      </c>
      <c r="R22" s="62" t="str">
        <f t="shared" si="3"/>
        <v/>
      </c>
      <c r="S22" s="62" t="str">
        <f t="shared" si="4"/>
        <v/>
      </c>
      <c r="T22" s="62" t="str">
        <f t="shared" si="5"/>
        <v/>
      </c>
      <c r="U22" s="62" t="str">
        <f t="shared" si="6"/>
        <v/>
      </c>
      <c r="V22" s="62" t="str">
        <f t="shared" si="7"/>
        <v/>
      </c>
      <c r="W22" s="62" t="str">
        <f t="shared" si="11"/>
        <v/>
      </c>
      <c r="X22" s="62" t="str">
        <f t="shared" si="13"/>
        <v/>
      </c>
      <c r="Y22" s="230">
        <f t="shared" si="12"/>
        <v>46223</v>
      </c>
      <c r="Z22" s="62" t="str">
        <f t="shared" si="14"/>
        <v/>
      </c>
      <c r="AA22" s="63"/>
      <c r="AE22" s="237" t="str">
        <f>初期条件設定表!U16</f>
        <v xml:space="preserve"> </v>
      </c>
      <c r="AF22" s="239" t="str">
        <f>初期条件設定表!V16</f>
        <v>K</v>
      </c>
    </row>
    <row r="23" spans="1:32" ht="46.15" customHeight="1">
      <c r="A23" s="230">
        <f t="shared" si="8"/>
        <v>46224</v>
      </c>
      <c r="B23" s="84" t="s">
        <v>32</v>
      </c>
      <c r="C23" s="232" t="s">
        <v>3</v>
      </c>
      <c r="D23" s="87" t="s">
        <v>32</v>
      </c>
      <c r="E23" s="73" t="str">
        <f t="shared" si="15"/>
        <v/>
      </c>
      <c r="F23" s="74" t="s">
        <v>30</v>
      </c>
      <c r="G23" s="75" t="str">
        <f t="shared" si="16"/>
        <v/>
      </c>
      <c r="H23" s="120" t="s">
        <v>31</v>
      </c>
      <c r="I23" s="122" t="str">
        <f t="shared" si="9"/>
        <v/>
      </c>
      <c r="J23" s="125"/>
      <c r="K23" s="76" t="str">
        <f t="shared" si="10"/>
        <v/>
      </c>
      <c r="L23" s="141" t="s">
        <v>0</v>
      </c>
      <c r="M23" s="144"/>
      <c r="N23" s="145"/>
      <c r="O23" s="60" t="str">
        <f t="shared" si="0"/>
        <v/>
      </c>
      <c r="P23" s="60" t="str">
        <f t="shared" si="1"/>
        <v/>
      </c>
      <c r="Q23" s="61" t="str">
        <f t="shared" si="2"/>
        <v/>
      </c>
      <c r="R23" s="62" t="str">
        <f t="shared" si="3"/>
        <v/>
      </c>
      <c r="S23" s="62" t="str">
        <f t="shared" si="4"/>
        <v/>
      </c>
      <c r="T23" s="62" t="str">
        <f t="shared" si="5"/>
        <v/>
      </c>
      <c r="U23" s="62" t="str">
        <f t="shared" si="6"/>
        <v/>
      </c>
      <c r="V23" s="62" t="str">
        <f t="shared" si="7"/>
        <v/>
      </c>
      <c r="W23" s="62" t="str">
        <f t="shared" si="11"/>
        <v/>
      </c>
      <c r="X23" s="62" t="str">
        <f t="shared" si="13"/>
        <v/>
      </c>
      <c r="Y23" s="230">
        <f t="shared" si="12"/>
        <v>46224</v>
      </c>
      <c r="Z23" s="62" t="str">
        <f t="shared" si="14"/>
        <v/>
      </c>
      <c r="AA23" s="63"/>
      <c r="AE23" s="237" t="str">
        <f>初期条件設定表!U17</f>
        <v xml:space="preserve"> </v>
      </c>
      <c r="AF23" s="239" t="str">
        <f>初期条件設定表!V17</f>
        <v>L</v>
      </c>
    </row>
    <row r="24" spans="1:32" ht="46.15" customHeight="1">
      <c r="A24" s="230">
        <f t="shared" si="8"/>
        <v>46225</v>
      </c>
      <c r="B24" s="84" t="s">
        <v>32</v>
      </c>
      <c r="C24" s="232" t="s">
        <v>3</v>
      </c>
      <c r="D24" s="87" t="s">
        <v>32</v>
      </c>
      <c r="E24" s="73" t="str">
        <f t="shared" si="15"/>
        <v/>
      </c>
      <c r="F24" s="74" t="s">
        <v>30</v>
      </c>
      <c r="G24" s="75" t="str">
        <f t="shared" si="16"/>
        <v/>
      </c>
      <c r="H24" s="120" t="s">
        <v>31</v>
      </c>
      <c r="I24" s="122" t="str">
        <f t="shared" si="9"/>
        <v/>
      </c>
      <c r="J24" s="125"/>
      <c r="K24" s="76" t="str">
        <f t="shared" si="10"/>
        <v/>
      </c>
      <c r="L24" s="141" t="s">
        <v>0</v>
      </c>
      <c r="M24" s="144"/>
      <c r="N24" s="145"/>
      <c r="O24" s="60" t="str">
        <f t="shared" si="0"/>
        <v/>
      </c>
      <c r="P24" s="60" t="str">
        <f t="shared" si="1"/>
        <v/>
      </c>
      <c r="Q24" s="61" t="str">
        <f t="shared" si="2"/>
        <v/>
      </c>
      <c r="R24" s="62" t="str">
        <f t="shared" si="3"/>
        <v/>
      </c>
      <c r="S24" s="62" t="str">
        <f t="shared" si="4"/>
        <v/>
      </c>
      <c r="T24" s="62" t="str">
        <f t="shared" si="5"/>
        <v/>
      </c>
      <c r="U24" s="62" t="str">
        <f t="shared" si="6"/>
        <v/>
      </c>
      <c r="V24" s="62" t="str">
        <f t="shared" si="7"/>
        <v/>
      </c>
      <c r="W24" s="62" t="str">
        <f t="shared" si="11"/>
        <v/>
      </c>
      <c r="X24" s="62" t="str">
        <f t="shared" si="13"/>
        <v/>
      </c>
      <c r="Y24" s="230">
        <f t="shared" si="12"/>
        <v>46225</v>
      </c>
      <c r="Z24" s="62" t="str">
        <f t="shared" si="14"/>
        <v/>
      </c>
      <c r="AA24" s="63"/>
      <c r="AE24" s="237" t="str">
        <f>初期条件設定表!U18</f>
        <v xml:space="preserve"> </v>
      </c>
      <c r="AF24" s="239" t="str">
        <f>初期条件設定表!V18</f>
        <v>M</v>
      </c>
    </row>
    <row r="25" spans="1:32" ht="46.15" customHeight="1">
      <c r="A25" s="230">
        <f t="shared" si="8"/>
        <v>46226</v>
      </c>
      <c r="B25" s="84" t="s">
        <v>32</v>
      </c>
      <c r="C25" s="232" t="s">
        <v>3</v>
      </c>
      <c r="D25" s="87" t="s">
        <v>32</v>
      </c>
      <c r="E25" s="73" t="str">
        <f t="shared" si="15"/>
        <v/>
      </c>
      <c r="F25" s="74" t="s">
        <v>30</v>
      </c>
      <c r="G25" s="75" t="str">
        <f t="shared" si="16"/>
        <v/>
      </c>
      <c r="H25" s="120" t="s">
        <v>31</v>
      </c>
      <c r="I25" s="122" t="str">
        <f t="shared" si="9"/>
        <v/>
      </c>
      <c r="J25" s="125"/>
      <c r="K25" s="76" t="str">
        <f t="shared" si="10"/>
        <v/>
      </c>
      <c r="L25" s="141" t="s">
        <v>0</v>
      </c>
      <c r="M25" s="144"/>
      <c r="N25" s="145"/>
      <c r="O25" s="60" t="str">
        <f t="shared" si="0"/>
        <v/>
      </c>
      <c r="P25" s="60" t="str">
        <f t="shared" si="1"/>
        <v/>
      </c>
      <c r="Q25" s="61" t="str">
        <f t="shared" si="2"/>
        <v/>
      </c>
      <c r="R25" s="62" t="str">
        <f t="shared" si="3"/>
        <v/>
      </c>
      <c r="S25" s="62" t="str">
        <f t="shared" si="4"/>
        <v/>
      </c>
      <c r="T25" s="62" t="str">
        <f t="shared" si="5"/>
        <v/>
      </c>
      <c r="U25" s="62" t="str">
        <f t="shared" si="6"/>
        <v/>
      </c>
      <c r="V25" s="62" t="str">
        <f t="shared" si="7"/>
        <v/>
      </c>
      <c r="W25" s="62" t="str">
        <f t="shared" si="11"/>
        <v/>
      </c>
      <c r="X25" s="62" t="str">
        <f t="shared" si="13"/>
        <v/>
      </c>
      <c r="Y25" s="230">
        <f t="shared" si="12"/>
        <v>46226</v>
      </c>
      <c r="Z25" s="62" t="str">
        <f t="shared" si="14"/>
        <v/>
      </c>
      <c r="AA25" s="63"/>
      <c r="AE25" s="237" t="str">
        <f>初期条件設定表!U19</f>
        <v xml:space="preserve"> </v>
      </c>
      <c r="AF25" s="239" t="str">
        <f>初期条件設定表!V19</f>
        <v>N</v>
      </c>
    </row>
    <row r="26" spans="1:32" ht="46.15" customHeight="1">
      <c r="A26" s="230">
        <f t="shared" si="8"/>
        <v>46227</v>
      </c>
      <c r="B26" s="84" t="s">
        <v>32</v>
      </c>
      <c r="C26" s="232" t="s">
        <v>3</v>
      </c>
      <c r="D26" s="87" t="s">
        <v>32</v>
      </c>
      <c r="E26" s="73" t="str">
        <f t="shared" si="15"/>
        <v/>
      </c>
      <c r="F26" s="74" t="s">
        <v>30</v>
      </c>
      <c r="G26" s="75" t="str">
        <f t="shared" si="16"/>
        <v/>
      </c>
      <c r="H26" s="120" t="s">
        <v>31</v>
      </c>
      <c r="I26" s="122" t="str">
        <f t="shared" si="9"/>
        <v/>
      </c>
      <c r="J26" s="125"/>
      <c r="K26" s="76" t="str">
        <f t="shared" si="10"/>
        <v/>
      </c>
      <c r="L26" s="141" t="s">
        <v>0</v>
      </c>
      <c r="M26" s="144"/>
      <c r="N26" s="145"/>
      <c r="O26" s="60" t="str">
        <f t="shared" si="0"/>
        <v/>
      </c>
      <c r="P26" s="60" t="str">
        <f t="shared" si="1"/>
        <v/>
      </c>
      <c r="Q26" s="61" t="str">
        <f t="shared" si="2"/>
        <v/>
      </c>
      <c r="R26" s="62" t="str">
        <f t="shared" si="3"/>
        <v/>
      </c>
      <c r="S26" s="62" t="str">
        <f t="shared" si="4"/>
        <v/>
      </c>
      <c r="T26" s="62" t="str">
        <f t="shared" si="5"/>
        <v/>
      </c>
      <c r="U26" s="62" t="str">
        <f t="shared" si="6"/>
        <v/>
      </c>
      <c r="V26" s="62" t="str">
        <f t="shared" si="7"/>
        <v/>
      </c>
      <c r="W26" s="62" t="str">
        <f t="shared" si="11"/>
        <v/>
      </c>
      <c r="X26" s="62" t="str">
        <f t="shared" si="13"/>
        <v/>
      </c>
      <c r="Y26" s="230">
        <f t="shared" si="12"/>
        <v>46227</v>
      </c>
      <c r="Z26" s="62" t="str">
        <f t="shared" si="14"/>
        <v/>
      </c>
      <c r="AA26" s="63"/>
      <c r="AE26" s="237" t="str">
        <f>初期条件設定表!U20</f>
        <v xml:space="preserve"> </v>
      </c>
      <c r="AF26" s="239" t="str">
        <f>初期条件設定表!V20</f>
        <v>O</v>
      </c>
    </row>
    <row r="27" spans="1:32" ht="46.15" customHeight="1">
      <c r="A27" s="230">
        <f t="shared" si="8"/>
        <v>46230</v>
      </c>
      <c r="B27" s="84" t="s">
        <v>32</v>
      </c>
      <c r="C27" s="232" t="s">
        <v>3</v>
      </c>
      <c r="D27" s="87" t="s">
        <v>32</v>
      </c>
      <c r="E27" s="73" t="str">
        <f t="shared" si="15"/>
        <v/>
      </c>
      <c r="F27" s="74" t="s">
        <v>30</v>
      </c>
      <c r="G27" s="75" t="str">
        <f t="shared" si="16"/>
        <v/>
      </c>
      <c r="H27" s="120" t="s">
        <v>31</v>
      </c>
      <c r="I27" s="122" t="str">
        <f t="shared" si="9"/>
        <v/>
      </c>
      <c r="J27" s="125"/>
      <c r="K27" s="76" t="str">
        <f t="shared" si="10"/>
        <v/>
      </c>
      <c r="L27" s="141" t="s">
        <v>0</v>
      </c>
      <c r="M27" s="144"/>
      <c r="N27" s="145"/>
      <c r="O27" s="60" t="str">
        <f t="shared" si="0"/>
        <v/>
      </c>
      <c r="P27" s="60" t="str">
        <f t="shared" si="1"/>
        <v/>
      </c>
      <c r="Q27" s="61" t="str">
        <f t="shared" si="2"/>
        <v/>
      </c>
      <c r="R27" s="62" t="str">
        <f t="shared" si="3"/>
        <v/>
      </c>
      <c r="S27" s="62" t="str">
        <f t="shared" si="4"/>
        <v/>
      </c>
      <c r="T27" s="62" t="str">
        <f t="shared" si="5"/>
        <v/>
      </c>
      <c r="U27" s="62" t="str">
        <f t="shared" si="6"/>
        <v/>
      </c>
      <c r="V27" s="62" t="str">
        <f t="shared" si="7"/>
        <v/>
      </c>
      <c r="W27" s="62" t="str">
        <f t="shared" si="11"/>
        <v/>
      </c>
      <c r="X27" s="62" t="str">
        <f t="shared" si="13"/>
        <v/>
      </c>
      <c r="Y27" s="230">
        <f t="shared" si="12"/>
        <v>46230</v>
      </c>
      <c r="Z27" s="62" t="str">
        <f t="shared" si="14"/>
        <v/>
      </c>
      <c r="AA27" s="63"/>
      <c r="AE27" s="237" t="str">
        <f>初期条件設定表!U21</f>
        <v xml:space="preserve"> </v>
      </c>
      <c r="AF27" s="239" t="str">
        <f>初期条件設定表!V21</f>
        <v>P</v>
      </c>
    </row>
    <row r="28" spans="1:32" ht="46.15" customHeight="1">
      <c r="A28" s="230">
        <f t="shared" si="8"/>
        <v>46231</v>
      </c>
      <c r="B28" s="84" t="s">
        <v>32</v>
      </c>
      <c r="C28" s="232" t="s">
        <v>3</v>
      </c>
      <c r="D28" s="87" t="s">
        <v>32</v>
      </c>
      <c r="E28" s="73" t="str">
        <f t="shared" si="15"/>
        <v/>
      </c>
      <c r="F28" s="74" t="s">
        <v>30</v>
      </c>
      <c r="G28" s="75" t="str">
        <f t="shared" si="16"/>
        <v/>
      </c>
      <c r="H28" s="120" t="s">
        <v>31</v>
      </c>
      <c r="I28" s="122" t="str">
        <f t="shared" si="9"/>
        <v/>
      </c>
      <c r="J28" s="125"/>
      <c r="K28" s="76" t="str">
        <f t="shared" si="10"/>
        <v/>
      </c>
      <c r="L28" s="141" t="s">
        <v>0</v>
      </c>
      <c r="M28" s="144"/>
      <c r="N28" s="145"/>
      <c r="O28" s="60" t="str">
        <f t="shared" si="0"/>
        <v/>
      </c>
      <c r="P28" s="60" t="str">
        <f t="shared" si="1"/>
        <v/>
      </c>
      <c r="Q28" s="61" t="str">
        <f t="shared" si="2"/>
        <v/>
      </c>
      <c r="R28" s="62" t="str">
        <f t="shared" si="3"/>
        <v/>
      </c>
      <c r="S28" s="62" t="str">
        <f t="shared" si="4"/>
        <v/>
      </c>
      <c r="T28" s="62" t="str">
        <f t="shared" si="5"/>
        <v/>
      </c>
      <c r="U28" s="62" t="str">
        <f t="shared" si="6"/>
        <v/>
      </c>
      <c r="V28" s="62" t="str">
        <f t="shared" si="7"/>
        <v/>
      </c>
      <c r="W28" s="62" t="str">
        <f t="shared" si="11"/>
        <v/>
      </c>
      <c r="X28" s="62" t="str">
        <f t="shared" si="13"/>
        <v/>
      </c>
      <c r="Y28" s="230">
        <f t="shared" si="12"/>
        <v>46231</v>
      </c>
      <c r="Z28" s="62" t="str">
        <f t="shared" si="14"/>
        <v/>
      </c>
      <c r="AA28" s="63"/>
      <c r="AE28" s="237" t="str">
        <f>初期条件設定表!U22</f>
        <v xml:space="preserve"> </v>
      </c>
      <c r="AF28" s="239" t="str">
        <f>初期条件設定表!V22</f>
        <v>Q</v>
      </c>
    </row>
    <row r="29" spans="1:32" ht="46.15" customHeight="1">
      <c r="A29" s="230">
        <f t="shared" si="8"/>
        <v>46232</v>
      </c>
      <c r="B29" s="84" t="s">
        <v>32</v>
      </c>
      <c r="C29" s="232" t="s">
        <v>3</v>
      </c>
      <c r="D29" s="87" t="s">
        <v>32</v>
      </c>
      <c r="E29" s="73" t="str">
        <f t="shared" si="15"/>
        <v/>
      </c>
      <c r="F29" s="74" t="s">
        <v>30</v>
      </c>
      <c r="G29" s="75" t="str">
        <f t="shared" si="16"/>
        <v/>
      </c>
      <c r="H29" s="120" t="s">
        <v>31</v>
      </c>
      <c r="I29" s="122" t="str">
        <f t="shared" si="9"/>
        <v/>
      </c>
      <c r="J29" s="125"/>
      <c r="K29" s="76" t="str">
        <f t="shared" si="10"/>
        <v/>
      </c>
      <c r="L29" s="141" t="s">
        <v>0</v>
      </c>
      <c r="M29" s="144"/>
      <c r="N29" s="145"/>
      <c r="O29" s="60" t="str">
        <f t="shared" si="0"/>
        <v/>
      </c>
      <c r="P29" s="60" t="str">
        <f t="shared" si="1"/>
        <v/>
      </c>
      <c r="Q29" s="61" t="str">
        <f t="shared" si="2"/>
        <v/>
      </c>
      <c r="R29" s="62" t="str">
        <f t="shared" si="3"/>
        <v/>
      </c>
      <c r="S29" s="62" t="str">
        <f t="shared" si="4"/>
        <v/>
      </c>
      <c r="T29" s="62" t="str">
        <f t="shared" si="5"/>
        <v/>
      </c>
      <c r="U29" s="62" t="str">
        <f t="shared" si="6"/>
        <v/>
      </c>
      <c r="V29" s="62" t="str">
        <f t="shared" si="7"/>
        <v/>
      </c>
      <c r="W29" s="62" t="str">
        <f t="shared" si="11"/>
        <v/>
      </c>
      <c r="X29" s="62" t="str">
        <f t="shared" si="13"/>
        <v/>
      </c>
      <c r="Y29" s="230">
        <f t="shared" si="12"/>
        <v>46232</v>
      </c>
      <c r="Z29" s="62" t="str">
        <f t="shared" si="14"/>
        <v/>
      </c>
      <c r="AA29" s="63"/>
      <c r="AE29" s="237" t="str">
        <f>初期条件設定表!U23</f>
        <v xml:space="preserve"> </v>
      </c>
      <c r="AF29" s="239" t="str">
        <f>初期条件設定表!V23</f>
        <v>R</v>
      </c>
    </row>
    <row r="30" spans="1:32" ht="46.15" customHeight="1">
      <c r="A30" s="230">
        <f t="shared" si="8"/>
        <v>46233</v>
      </c>
      <c r="B30" s="84" t="s">
        <v>32</v>
      </c>
      <c r="C30" s="232" t="s">
        <v>3</v>
      </c>
      <c r="D30" s="87" t="s">
        <v>32</v>
      </c>
      <c r="E30" s="73" t="str">
        <f t="shared" si="15"/>
        <v/>
      </c>
      <c r="F30" s="74" t="s">
        <v>30</v>
      </c>
      <c r="G30" s="75" t="str">
        <f t="shared" si="16"/>
        <v/>
      </c>
      <c r="H30" s="120" t="s">
        <v>31</v>
      </c>
      <c r="I30" s="122" t="str">
        <f t="shared" si="9"/>
        <v/>
      </c>
      <c r="J30" s="125"/>
      <c r="K30" s="76" t="str">
        <f t="shared" si="10"/>
        <v/>
      </c>
      <c r="L30" s="141" t="s">
        <v>0</v>
      </c>
      <c r="M30" s="144"/>
      <c r="N30" s="145"/>
      <c r="O30" s="60" t="str">
        <f t="shared" si="0"/>
        <v/>
      </c>
      <c r="P30" s="60" t="str">
        <f t="shared" si="1"/>
        <v/>
      </c>
      <c r="Q30" s="61" t="str">
        <f t="shared" si="2"/>
        <v/>
      </c>
      <c r="R30" s="62" t="str">
        <f t="shared" si="3"/>
        <v/>
      </c>
      <c r="S30" s="62" t="str">
        <f t="shared" si="4"/>
        <v/>
      </c>
      <c r="T30" s="62" t="str">
        <f t="shared" si="5"/>
        <v/>
      </c>
      <c r="U30" s="62" t="str">
        <f t="shared" si="6"/>
        <v/>
      </c>
      <c r="V30" s="62" t="str">
        <f t="shared" si="7"/>
        <v/>
      </c>
      <c r="W30" s="62" t="str">
        <f t="shared" si="11"/>
        <v/>
      </c>
      <c r="X30" s="62" t="str">
        <f t="shared" si="13"/>
        <v/>
      </c>
      <c r="Y30" s="230">
        <f t="shared" si="12"/>
        <v>46233</v>
      </c>
      <c r="Z30" s="62" t="str">
        <f t="shared" si="14"/>
        <v/>
      </c>
      <c r="AA30" s="63"/>
      <c r="AE30" s="237" t="str">
        <f>初期条件設定表!U24</f>
        <v xml:space="preserve"> </v>
      </c>
      <c r="AF30" s="239" t="str">
        <f>初期条件設定表!V24</f>
        <v>S</v>
      </c>
    </row>
    <row r="31" spans="1:32" ht="46.15" customHeight="1">
      <c r="A31" s="230">
        <f t="shared" si="8"/>
        <v>46234</v>
      </c>
      <c r="B31" s="85" t="s">
        <v>32</v>
      </c>
      <c r="C31" s="240" t="s">
        <v>3</v>
      </c>
      <c r="D31" s="88" t="s">
        <v>32</v>
      </c>
      <c r="E31" s="73" t="str">
        <f t="shared" si="15"/>
        <v/>
      </c>
      <c r="F31" s="74" t="s">
        <v>30</v>
      </c>
      <c r="G31" s="75" t="str">
        <f t="shared" si="16"/>
        <v/>
      </c>
      <c r="H31" s="120" t="s">
        <v>31</v>
      </c>
      <c r="I31" s="122" t="str">
        <f t="shared" si="9"/>
        <v/>
      </c>
      <c r="J31" s="125"/>
      <c r="K31" s="76" t="str">
        <f t="shared" si="10"/>
        <v/>
      </c>
      <c r="L31" s="141" t="s">
        <v>0</v>
      </c>
      <c r="M31" s="144"/>
      <c r="N31" s="145"/>
      <c r="O31" s="60" t="str">
        <f t="shared" si="0"/>
        <v/>
      </c>
      <c r="P31" s="60" t="str">
        <f t="shared" si="1"/>
        <v/>
      </c>
      <c r="Q31" s="61" t="str">
        <f t="shared" si="2"/>
        <v/>
      </c>
      <c r="R31" s="62" t="str">
        <f t="shared" si="3"/>
        <v/>
      </c>
      <c r="S31" s="62" t="str">
        <f t="shared" si="4"/>
        <v/>
      </c>
      <c r="T31" s="62" t="str">
        <f t="shared" si="5"/>
        <v/>
      </c>
      <c r="U31" s="62" t="str">
        <f t="shared" si="6"/>
        <v/>
      </c>
      <c r="V31" s="62" t="str">
        <f t="shared" si="7"/>
        <v/>
      </c>
      <c r="W31" s="62" t="str">
        <f t="shared" si="11"/>
        <v/>
      </c>
      <c r="X31" s="62" t="str">
        <f t="shared" si="13"/>
        <v/>
      </c>
      <c r="Y31" s="230">
        <f t="shared" si="12"/>
        <v>46234</v>
      </c>
      <c r="Z31" s="62" t="str">
        <f t="shared" si="14"/>
        <v/>
      </c>
      <c r="AA31" s="63"/>
      <c r="AE31" s="237" t="str">
        <f>初期条件設定表!U25</f>
        <v xml:space="preserve"> </v>
      </c>
      <c r="AF31" s="239" t="str">
        <f>初期条件設定表!V25</f>
        <v>T</v>
      </c>
    </row>
    <row r="32" spans="1:32" ht="46.15" customHeight="1" thickBot="1">
      <c r="A32" s="230" t="str">
        <f t="shared" si="8"/>
        <v/>
      </c>
      <c r="B32" s="84" t="s">
        <v>32</v>
      </c>
      <c r="C32" s="232" t="s">
        <v>3</v>
      </c>
      <c r="D32" s="87" t="s">
        <v>32</v>
      </c>
      <c r="E32" s="73" t="str">
        <f t="shared" si="15"/>
        <v/>
      </c>
      <c r="F32" s="74" t="s">
        <v>30</v>
      </c>
      <c r="G32" s="75" t="str">
        <f t="shared" si="16"/>
        <v/>
      </c>
      <c r="H32" s="120" t="s">
        <v>31</v>
      </c>
      <c r="I32" s="122" t="str">
        <f t="shared" si="9"/>
        <v/>
      </c>
      <c r="J32" s="125"/>
      <c r="K32" s="76" t="str">
        <f t="shared" si="10"/>
        <v/>
      </c>
      <c r="L32" s="141" t="s">
        <v>0</v>
      </c>
      <c r="M32" s="144"/>
      <c r="N32" s="150"/>
      <c r="O32" s="60" t="str">
        <f t="shared" si="0"/>
        <v/>
      </c>
      <c r="P32" s="60" t="str">
        <f t="shared" si="1"/>
        <v/>
      </c>
      <c r="Q32" s="61" t="str">
        <f t="shared" si="2"/>
        <v/>
      </c>
      <c r="R32" s="62" t="str">
        <f t="shared" si="3"/>
        <v/>
      </c>
      <c r="S32" s="62" t="str">
        <f t="shared" si="4"/>
        <v/>
      </c>
      <c r="T32" s="62" t="str">
        <f t="shared" si="5"/>
        <v/>
      </c>
      <c r="U32" s="62" t="str">
        <f t="shared" si="6"/>
        <v/>
      </c>
      <c r="V32" s="62" t="str">
        <f t="shared" si="7"/>
        <v/>
      </c>
      <c r="W32" s="62" t="str">
        <f t="shared" si="11"/>
        <v/>
      </c>
      <c r="X32" s="62" t="str">
        <f t="shared" si="13"/>
        <v/>
      </c>
      <c r="Y32" s="230" t="str">
        <f t="shared" si="12"/>
        <v/>
      </c>
      <c r="Z32" s="62" t="str">
        <f t="shared" si="14"/>
        <v/>
      </c>
      <c r="AA32" s="63"/>
      <c r="AE32" s="237" t="str">
        <f>初期条件設定表!U26</f>
        <v xml:space="preserve"> </v>
      </c>
      <c r="AF32" s="239" t="str">
        <f>初期条件設定表!V26</f>
        <v xml:space="preserve"> </v>
      </c>
    </row>
    <row r="33" spans="1:27" ht="46.15" hidden="1" customHeight="1">
      <c r="A33" s="230" t="str">
        <f t="shared" si="8"/>
        <v/>
      </c>
      <c r="B33" s="231" t="s">
        <v>32</v>
      </c>
      <c r="C33" s="232" t="s">
        <v>3</v>
      </c>
      <c r="D33" s="233" t="s">
        <v>32</v>
      </c>
      <c r="E33" s="73" t="str">
        <f t="shared" si="15"/>
        <v/>
      </c>
      <c r="F33" s="74" t="s">
        <v>30</v>
      </c>
      <c r="G33" s="75" t="str">
        <f t="shared" si="16"/>
        <v/>
      </c>
      <c r="H33" s="120" t="s">
        <v>31</v>
      </c>
      <c r="I33" s="122" t="str">
        <f t="shared" si="9"/>
        <v/>
      </c>
      <c r="J33" s="234"/>
      <c r="K33" s="76" t="str">
        <f t="shared" si="10"/>
        <v/>
      </c>
      <c r="L33" s="67" t="s">
        <v>0</v>
      </c>
      <c r="M33" s="235"/>
      <c r="N33" s="242"/>
      <c r="O33" s="60" t="str">
        <f t="shared" si="0"/>
        <v/>
      </c>
      <c r="P33" s="60" t="str">
        <f t="shared" si="1"/>
        <v/>
      </c>
      <c r="Q33" s="61" t="str">
        <f t="shared" si="2"/>
        <v/>
      </c>
      <c r="R33" s="62" t="str">
        <f t="shared" si="3"/>
        <v/>
      </c>
      <c r="S33" s="62" t="str">
        <f t="shared" si="4"/>
        <v/>
      </c>
      <c r="T33" s="62" t="str">
        <f t="shared" si="5"/>
        <v/>
      </c>
      <c r="U33" s="62" t="str">
        <f t="shared" si="6"/>
        <v/>
      </c>
      <c r="V33" s="62" t="str">
        <f t="shared" si="7"/>
        <v/>
      </c>
      <c r="W33" s="62" t="str">
        <f t="shared" si="11"/>
        <v/>
      </c>
      <c r="X33" s="62" t="str">
        <f t="shared" si="13"/>
        <v/>
      </c>
      <c r="Y33" s="230" t="str">
        <f t="shared" si="12"/>
        <v/>
      </c>
      <c r="Z33" s="62" t="str">
        <f t="shared" si="14"/>
        <v/>
      </c>
      <c r="AA33" s="63"/>
    </row>
    <row r="34" spans="1:27" ht="46.15" hidden="1" customHeight="1">
      <c r="A34" s="230" t="str">
        <f t="shared" si="8"/>
        <v/>
      </c>
      <c r="B34" s="231" t="s">
        <v>32</v>
      </c>
      <c r="C34" s="232" t="s">
        <v>3</v>
      </c>
      <c r="D34" s="233" t="s">
        <v>32</v>
      </c>
      <c r="E34" s="73" t="str">
        <f t="shared" si="15"/>
        <v/>
      </c>
      <c r="F34" s="74" t="s">
        <v>30</v>
      </c>
      <c r="G34" s="75" t="str">
        <f t="shared" si="16"/>
        <v/>
      </c>
      <c r="H34" s="120" t="s">
        <v>31</v>
      </c>
      <c r="I34" s="122" t="str">
        <f t="shared" si="9"/>
        <v/>
      </c>
      <c r="J34" s="234"/>
      <c r="K34" s="76" t="str">
        <f t="shared" si="10"/>
        <v/>
      </c>
      <c r="L34" s="67" t="s">
        <v>0</v>
      </c>
      <c r="M34" s="235"/>
      <c r="N34" s="244"/>
      <c r="O34" s="60" t="str">
        <f t="shared" si="0"/>
        <v/>
      </c>
      <c r="P34" s="60" t="str">
        <f t="shared" si="1"/>
        <v/>
      </c>
      <c r="Q34" s="61" t="str">
        <f t="shared" si="2"/>
        <v/>
      </c>
      <c r="R34" s="62" t="str">
        <f t="shared" si="3"/>
        <v/>
      </c>
      <c r="S34" s="62" t="str">
        <f t="shared" si="4"/>
        <v/>
      </c>
      <c r="T34" s="62" t="str">
        <f t="shared" si="5"/>
        <v/>
      </c>
      <c r="U34" s="62" t="str">
        <f t="shared" si="6"/>
        <v/>
      </c>
      <c r="V34" s="62" t="str">
        <f t="shared" si="7"/>
        <v/>
      </c>
      <c r="W34" s="62" t="str">
        <f t="shared" ref="W34:W35" si="17">IF(OR(DBCS($B34)="：",$B34="",DBCS($D34)="：",$D34=""),"",SUM(R34:V34))</f>
        <v/>
      </c>
      <c r="X34" s="62" t="str">
        <f t="shared" si="13"/>
        <v/>
      </c>
      <c r="Y34" s="230" t="str">
        <f t="shared" si="12"/>
        <v/>
      </c>
      <c r="Z34" s="62"/>
      <c r="AA34" s="63"/>
    </row>
    <row r="35" spans="1:27" ht="46.15" hidden="1" customHeight="1" thickBot="1">
      <c r="A35" s="245" t="str">
        <f t="shared" si="8"/>
        <v/>
      </c>
      <c r="B35" s="246" t="s">
        <v>59</v>
      </c>
      <c r="C35" s="247" t="s">
        <v>25</v>
      </c>
      <c r="D35" s="248" t="s">
        <v>59</v>
      </c>
      <c r="E35" s="80" t="str">
        <f t="shared" si="15"/>
        <v/>
      </c>
      <c r="F35" s="81" t="s">
        <v>64</v>
      </c>
      <c r="G35" s="82" t="str">
        <f t="shared" si="16"/>
        <v/>
      </c>
      <c r="H35" s="121" t="s">
        <v>83</v>
      </c>
      <c r="I35" s="123" t="str">
        <f t="shared" si="9"/>
        <v/>
      </c>
      <c r="J35" s="249"/>
      <c r="K35" s="83" t="str">
        <f t="shared" si="10"/>
        <v/>
      </c>
      <c r="L35" s="68" t="s">
        <v>84</v>
      </c>
      <c r="M35" s="235"/>
      <c r="N35" s="244"/>
      <c r="O35" s="60" t="str">
        <f t="shared" si="0"/>
        <v/>
      </c>
      <c r="P35" s="60" t="str">
        <f t="shared" si="1"/>
        <v/>
      </c>
      <c r="Q35" s="61" t="str">
        <f t="shared" si="2"/>
        <v/>
      </c>
      <c r="R35" s="62" t="str">
        <f t="shared" si="3"/>
        <v/>
      </c>
      <c r="S35" s="62" t="str">
        <f t="shared" si="4"/>
        <v/>
      </c>
      <c r="T35" s="62" t="str">
        <f t="shared" si="5"/>
        <v/>
      </c>
      <c r="U35" s="62" t="str">
        <f t="shared" si="6"/>
        <v/>
      </c>
      <c r="V35" s="62" t="str">
        <f t="shared" si="7"/>
        <v/>
      </c>
      <c r="W35" s="62" t="str">
        <f t="shared" si="17"/>
        <v/>
      </c>
      <c r="X35" s="62" t="str">
        <f t="shared" si="13"/>
        <v/>
      </c>
      <c r="Y35" s="245" t="str">
        <f t="shared" si="12"/>
        <v/>
      </c>
      <c r="Z35" s="62" t="str">
        <f>IF(OR(DBCS($B35)="：",$B35="",DBCS($D35)="：",$D35=""),"",MAX(MIN($D35,TIME(23,59,59))-MAX($B35,$AG$1),0))</f>
        <v/>
      </c>
      <c r="AA35" s="63"/>
    </row>
    <row r="36" spans="1:27" ht="41.25" customHeight="1" thickBot="1">
      <c r="A36" s="250" t="s">
        <v>33</v>
      </c>
      <c r="B36" s="443"/>
      <c r="C36" s="444"/>
      <c r="D36" s="445"/>
      <c r="E36" s="421">
        <f>SUM(E9:E35)+SUM(G9:G35)/60</f>
        <v>0</v>
      </c>
      <c r="F36" s="422"/>
      <c r="G36" s="423" t="s">
        <v>1</v>
      </c>
      <c r="H36" s="424"/>
      <c r="I36" s="127"/>
      <c r="J36" s="128"/>
      <c r="K36" s="69">
        <f>SUM(K9:K35)</f>
        <v>0</v>
      </c>
      <c r="L36" s="161" t="s">
        <v>0</v>
      </c>
      <c r="M36" s="166"/>
      <c r="N36" s="251"/>
      <c r="V36" s="63"/>
      <c r="W36" s="63"/>
      <c r="X36" s="63"/>
      <c r="Y36" s="63"/>
      <c r="Z36" s="63"/>
      <c r="AA36" s="63"/>
    </row>
    <row r="37" spans="1:27" ht="19.5" customHeight="1">
      <c r="A37" s="252"/>
      <c r="B37" s="253"/>
      <c r="C37" s="253"/>
      <c r="D37" s="253"/>
      <c r="E37" s="254"/>
      <c r="F37" s="254"/>
      <c r="G37" s="253"/>
      <c r="H37" s="253"/>
      <c r="I37" s="253"/>
      <c r="J37" s="253"/>
      <c r="K37" s="255"/>
      <c r="L37" s="222"/>
      <c r="M37" s="256"/>
      <c r="N37" s="256"/>
    </row>
    <row r="38" spans="1:27" ht="25.9" customHeight="1">
      <c r="B38" s="257" t="s">
        <v>177</v>
      </c>
    </row>
    <row r="39" spans="1:27" ht="21.65" customHeight="1"/>
    <row r="40" spans="1:27" ht="31.4" customHeight="1">
      <c r="M40" s="258" t="s">
        <v>178</v>
      </c>
      <c r="N40" s="261"/>
    </row>
    <row r="41" spans="1:27" ht="31.4" customHeight="1">
      <c r="M41" s="258" t="s">
        <v>179</v>
      </c>
      <c r="N41" s="261"/>
    </row>
    <row r="42" spans="1:27" ht="31.4" customHeight="1">
      <c r="M42" s="258" t="s">
        <v>180</v>
      </c>
      <c r="N42" s="261"/>
    </row>
    <row r="43" spans="1:27">
      <c r="N43" s="262"/>
    </row>
  </sheetData>
  <sheetProtection sheet="1" selectLockedCells="1"/>
  <mergeCells count="25">
    <mergeCell ref="AH6:AI6"/>
    <mergeCell ref="D1:N2"/>
    <mergeCell ref="AD1:AD5"/>
    <mergeCell ref="B3:D3"/>
    <mergeCell ref="B4:D4"/>
    <mergeCell ref="B5:D5"/>
    <mergeCell ref="A7:A8"/>
    <mergeCell ref="B7:D8"/>
    <mergeCell ref="E7:H8"/>
    <mergeCell ref="I7:I8"/>
    <mergeCell ref="J7:J8"/>
    <mergeCell ref="T7:T8"/>
    <mergeCell ref="U7:U8"/>
    <mergeCell ref="V7:V8"/>
    <mergeCell ref="W7:W8"/>
    <mergeCell ref="B36:D36"/>
    <mergeCell ref="E36:F36"/>
    <mergeCell ref="G36:H36"/>
    <mergeCell ref="M7:N7"/>
    <mergeCell ref="S7:S8"/>
    <mergeCell ref="O7:O8"/>
    <mergeCell ref="P7:P8"/>
    <mergeCell ref="Q7:Q8"/>
    <mergeCell ref="R7:R8"/>
    <mergeCell ref="K7:L8"/>
  </mergeCells>
  <phoneticPr fontId="3"/>
  <dataValidations count="4">
    <dataValidation type="list" allowBlank="1" showInputMessage="1" showErrorMessage="1" sqref="N33:N35">
      <formula1>$AF$11:$AF$16</formula1>
    </dataValidation>
    <dataValidation type="list" allowBlank="1" showInputMessage="1" showErrorMessage="1" sqref="N9:N32">
      <formula1>$AF$11:$AF$32</formula1>
    </dataValidation>
    <dataValidation type="time" allowBlank="1" showInputMessage="1" showErrorMessage="1" sqref="B9:B35 D9:D35">
      <formula1>0</formula1>
      <formula2>0.999305555555556</formula2>
    </dataValidation>
    <dataValidation type="list" allowBlank="1" showInputMessage="1" showErrorMessage="1" sqref="M9:M35">
      <formula1>$AE$11:$AE$21</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rowBreaks count="1" manualBreakCount="1">
    <brk id="42" max="13" man="1"/>
  </rowBreaks>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theme="4" tint="0.39997558519241921"/>
    <pageSetUpPr fitToPage="1"/>
  </sheetPr>
  <dimension ref="A1:AP42"/>
  <sheetViews>
    <sheetView view="pageBreakPreview" zoomScaleNormal="70" zoomScaleSheetLayoutView="100" workbookViewId="0">
      <selection activeCell="M11" sqref="M11"/>
    </sheetView>
  </sheetViews>
  <sheetFormatPr defaultColWidth="11.36328125" defaultRowHeight="13"/>
  <cols>
    <col min="1" max="1" width="19.08984375" style="47" customWidth="1"/>
    <col min="2" max="2" width="9.6328125" style="47" customWidth="1"/>
    <col min="3" max="3" width="3.90625" style="202" bestFit="1" customWidth="1"/>
    <col min="4" max="4" width="9.6328125" style="47" customWidth="1"/>
    <col min="5" max="5" width="4.6328125" style="47" customWidth="1"/>
    <col min="6" max="6" width="5.08984375" style="47" customWidth="1"/>
    <col min="7" max="7" width="4.6328125" style="47" customWidth="1"/>
    <col min="8" max="8" width="3.08984375" style="47" customWidth="1"/>
    <col min="9" max="10" width="6.6328125" style="47" customWidth="1"/>
    <col min="11" max="11" width="11.6328125" style="47" customWidth="1"/>
    <col min="12" max="12" width="2.90625" style="47" customWidth="1"/>
    <col min="13" max="14" width="30.6328125" style="223" customWidth="1"/>
    <col min="15" max="42" width="10.6328125" style="47" hidden="1" customWidth="1"/>
    <col min="43" max="43" width="10.6328125" style="47" customWidth="1"/>
    <col min="44" max="262" width="11.36328125" style="47"/>
    <col min="263" max="263" width="16.90625" style="47" customWidth="1"/>
    <col min="264" max="264" width="11.08984375" style="47" customWidth="1"/>
    <col min="265" max="265" width="3.90625" style="47" bestFit="1" customWidth="1"/>
    <col min="266" max="266" width="11.08984375" style="47" customWidth="1"/>
    <col min="267" max="267" width="6" style="47" customWidth="1"/>
    <col min="268" max="268" width="5.08984375" style="47" customWidth="1"/>
    <col min="269" max="269" width="5.90625" style="47" customWidth="1"/>
    <col min="270" max="270" width="3.08984375" style="47" customWidth="1"/>
    <col min="271" max="271" width="12.90625" style="47" customWidth="1"/>
    <col min="272" max="272" width="2.90625" style="47" customWidth="1"/>
    <col min="273" max="273" width="77.453125" style="47" customWidth="1"/>
    <col min="274" max="518" width="11.36328125" style="47"/>
    <col min="519" max="519" width="16.90625" style="47" customWidth="1"/>
    <col min="520" max="520" width="11.08984375" style="47" customWidth="1"/>
    <col min="521" max="521" width="3.90625" style="47" bestFit="1" customWidth="1"/>
    <col min="522" max="522" width="11.08984375" style="47" customWidth="1"/>
    <col min="523" max="523" width="6" style="47" customWidth="1"/>
    <col min="524" max="524" width="5.08984375" style="47" customWidth="1"/>
    <col min="525" max="525" width="5.90625" style="47" customWidth="1"/>
    <col min="526" max="526" width="3.08984375" style="47" customWidth="1"/>
    <col min="527" max="527" width="12.90625" style="47" customWidth="1"/>
    <col min="528" max="528" width="2.90625" style="47" customWidth="1"/>
    <col min="529" max="529" width="77.453125" style="47" customWidth="1"/>
    <col min="530" max="774" width="11.36328125" style="47"/>
    <col min="775" max="775" width="16.90625" style="47" customWidth="1"/>
    <col min="776" max="776" width="11.08984375" style="47" customWidth="1"/>
    <col min="777" max="777" width="3.90625" style="47" bestFit="1" customWidth="1"/>
    <col min="778" max="778" width="11.08984375" style="47" customWidth="1"/>
    <col min="779" max="779" width="6" style="47" customWidth="1"/>
    <col min="780" max="780" width="5.08984375" style="47" customWidth="1"/>
    <col min="781" max="781" width="5.90625" style="47" customWidth="1"/>
    <col min="782" max="782" width="3.08984375" style="47" customWidth="1"/>
    <col min="783" max="783" width="12.90625" style="47" customWidth="1"/>
    <col min="784" max="784" width="2.90625" style="47" customWidth="1"/>
    <col min="785" max="785" width="77.453125" style="47" customWidth="1"/>
    <col min="786" max="1030" width="11.36328125" style="47"/>
    <col min="1031" max="1031" width="16.90625" style="47" customWidth="1"/>
    <col min="1032" max="1032" width="11.08984375" style="47" customWidth="1"/>
    <col min="1033" max="1033" width="3.90625" style="47" bestFit="1" customWidth="1"/>
    <col min="1034" max="1034" width="11.08984375" style="47" customWidth="1"/>
    <col min="1035" max="1035" width="6" style="47" customWidth="1"/>
    <col min="1036" max="1036" width="5.08984375" style="47" customWidth="1"/>
    <col min="1037" max="1037" width="5.90625" style="47" customWidth="1"/>
    <col min="1038" max="1038" width="3.08984375" style="47" customWidth="1"/>
    <col min="1039" max="1039" width="12.90625" style="47" customWidth="1"/>
    <col min="1040" max="1040" width="2.90625" style="47" customWidth="1"/>
    <col min="1041" max="1041" width="77.453125" style="47" customWidth="1"/>
    <col min="1042" max="1286" width="11.36328125" style="47"/>
    <col min="1287" max="1287" width="16.90625" style="47" customWidth="1"/>
    <col min="1288" max="1288" width="11.08984375" style="47" customWidth="1"/>
    <col min="1289" max="1289" width="3.90625" style="47" bestFit="1" customWidth="1"/>
    <col min="1290" max="1290" width="11.08984375" style="47" customWidth="1"/>
    <col min="1291" max="1291" width="6" style="47" customWidth="1"/>
    <col min="1292" max="1292" width="5.08984375" style="47" customWidth="1"/>
    <col min="1293" max="1293" width="5.90625" style="47" customWidth="1"/>
    <col min="1294" max="1294" width="3.08984375" style="47" customWidth="1"/>
    <col min="1295" max="1295" width="12.90625" style="47" customWidth="1"/>
    <col min="1296" max="1296" width="2.90625" style="47" customWidth="1"/>
    <col min="1297" max="1297" width="77.453125" style="47" customWidth="1"/>
    <col min="1298" max="1542" width="11.36328125" style="47"/>
    <col min="1543" max="1543" width="16.90625" style="47" customWidth="1"/>
    <col min="1544" max="1544" width="11.08984375" style="47" customWidth="1"/>
    <col min="1545" max="1545" width="3.90625" style="47" bestFit="1" customWidth="1"/>
    <col min="1546" max="1546" width="11.08984375" style="47" customWidth="1"/>
    <col min="1547" max="1547" width="6" style="47" customWidth="1"/>
    <col min="1548" max="1548" width="5.08984375" style="47" customWidth="1"/>
    <col min="1549" max="1549" width="5.90625" style="47" customWidth="1"/>
    <col min="1550" max="1550" width="3.08984375" style="47" customWidth="1"/>
    <col min="1551" max="1551" width="12.90625" style="47" customWidth="1"/>
    <col min="1552" max="1552" width="2.90625" style="47" customWidth="1"/>
    <col min="1553" max="1553" width="77.453125" style="47" customWidth="1"/>
    <col min="1554" max="1798" width="11.36328125" style="47"/>
    <col min="1799" max="1799" width="16.90625" style="47" customWidth="1"/>
    <col min="1800" max="1800" width="11.08984375" style="47" customWidth="1"/>
    <col min="1801" max="1801" width="3.90625" style="47" bestFit="1" customWidth="1"/>
    <col min="1802" max="1802" width="11.08984375" style="47" customWidth="1"/>
    <col min="1803" max="1803" width="6" style="47" customWidth="1"/>
    <col min="1804" max="1804" width="5.08984375" style="47" customWidth="1"/>
    <col min="1805" max="1805" width="5.90625" style="47" customWidth="1"/>
    <col min="1806" max="1806" width="3.08984375" style="47" customWidth="1"/>
    <col min="1807" max="1807" width="12.90625" style="47" customWidth="1"/>
    <col min="1808" max="1808" width="2.90625" style="47" customWidth="1"/>
    <col min="1809" max="1809" width="77.453125" style="47" customWidth="1"/>
    <col min="1810" max="2054" width="11.36328125" style="47"/>
    <col min="2055" max="2055" width="16.90625" style="47" customWidth="1"/>
    <col min="2056" max="2056" width="11.08984375" style="47" customWidth="1"/>
    <col min="2057" max="2057" width="3.90625" style="47" bestFit="1" customWidth="1"/>
    <col min="2058" max="2058" width="11.08984375" style="47" customWidth="1"/>
    <col min="2059" max="2059" width="6" style="47" customWidth="1"/>
    <col min="2060" max="2060" width="5.08984375" style="47" customWidth="1"/>
    <col min="2061" max="2061" width="5.90625" style="47" customWidth="1"/>
    <col min="2062" max="2062" width="3.08984375" style="47" customWidth="1"/>
    <col min="2063" max="2063" width="12.90625" style="47" customWidth="1"/>
    <col min="2064" max="2064" width="2.90625" style="47" customWidth="1"/>
    <col min="2065" max="2065" width="77.453125" style="47" customWidth="1"/>
    <col min="2066" max="2310" width="11.36328125" style="47"/>
    <col min="2311" max="2311" width="16.90625" style="47" customWidth="1"/>
    <col min="2312" max="2312" width="11.08984375" style="47" customWidth="1"/>
    <col min="2313" max="2313" width="3.90625" style="47" bestFit="1" customWidth="1"/>
    <col min="2314" max="2314" width="11.08984375" style="47" customWidth="1"/>
    <col min="2315" max="2315" width="6" style="47" customWidth="1"/>
    <col min="2316" max="2316" width="5.08984375" style="47" customWidth="1"/>
    <col min="2317" max="2317" width="5.90625" style="47" customWidth="1"/>
    <col min="2318" max="2318" width="3.08984375" style="47" customWidth="1"/>
    <col min="2319" max="2319" width="12.90625" style="47" customWidth="1"/>
    <col min="2320" max="2320" width="2.90625" style="47" customWidth="1"/>
    <col min="2321" max="2321" width="77.453125" style="47" customWidth="1"/>
    <col min="2322" max="2566" width="11.36328125" style="47"/>
    <col min="2567" max="2567" width="16.90625" style="47" customWidth="1"/>
    <col min="2568" max="2568" width="11.08984375" style="47" customWidth="1"/>
    <col min="2569" max="2569" width="3.90625" style="47" bestFit="1" customWidth="1"/>
    <col min="2570" max="2570" width="11.08984375" style="47" customWidth="1"/>
    <col min="2571" max="2571" width="6" style="47" customWidth="1"/>
    <col min="2572" max="2572" width="5.08984375" style="47" customWidth="1"/>
    <col min="2573" max="2573" width="5.90625" style="47" customWidth="1"/>
    <col min="2574" max="2574" width="3.08984375" style="47" customWidth="1"/>
    <col min="2575" max="2575" width="12.90625" style="47" customWidth="1"/>
    <col min="2576" max="2576" width="2.90625" style="47" customWidth="1"/>
    <col min="2577" max="2577" width="77.453125" style="47" customWidth="1"/>
    <col min="2578" max="2822" width="11.36328125" style="47"/>
    <col min="2823" max="2823" width="16.90625" style="47" customWidth="1"/>
    <col min="2824" max="2824" width="11.08984375" style="47" customWidth="1"/>
    <col min="2825" max="2825" width="3.90625" style="47" bestFit="1" customWidth="1"/>
    <col min="2826" max="2826" width="11.08984375" style="47" customWidth="1"/>
    <col min="2827" max="2827" width="6" style="47" customWidth="1"/>
    <col min="2828" max="2828" width="5.08984375" style="47" customWidth="1"/>
    <col min="2829" max="2829" width="5.90625" style="47" customWidth="1"/>
    <col min="2830" max="2830" width="3.08984375" style="47" customWidth="1"/>
    <col min="2831" max="2831" width="12.90625" style="47" customWidth="1"/>
    <col min="2832" max="2832" width="2.90625" style="47" customWidth="1"/>
    <col min="2833" max="2833" width="77.453125" style="47" customWidth="1"/>
    <col min="2834" max="3078" width="11.36328125" style="47"/>
    <col min="3079" max="3079" width="16.90625" style="47" customWidth="1"/>
    <col min="3080" max="3080" width="11.08984375" style="47" customWidth="1"/>
    <col min="3081" max="3081" width="3.90625" style="47" bestFit="1" customWidth="1"/>
    <col min="3082" max="3082" width="11.08984375" style="47" customWidth="1"/>
    <col min="3083" max="3083" width="6" style="47" customWidth="1"/>
    <col min="3084" max="3084" width="5.08984375" style="47" customWidth="1"/>
    <col min="3085" max="3085" width="5.90625" style="47" customWidth="1"/>
    <col min="3086" max="3086" width="3.08984375" style="47" customWidth="1"/>
    <col min="3087" max="3087" width="12.90625" style="47" customWidth="1"/>
    <col min="3088" max="3088" width="2.90625" style="47" customWidth="1"/>
    <col min="3089" max="3089" width="77.453125" style="47" customWidth="1"/>
    <col min="3090" max="3334" width="11.36328125" style="47"/>
    <col min="3335" max="3335" width="16.90625" style="47" customWidth="1"/>
    <col min="3336" max="3336" width="11.08984375" style="47" customWidth="1"/>
    <col min="3337" max="3337" width="3.90625" style="47" bestFit="1" customWidth="1"/>
    <col min="3338" max="3338" width="11.08984375" style="47" customWidth="1"/>
    <col min="3339" max="3339" width="6" style="47" customWidth="1"/>
    <col min="3340" max="3340" width="5.08984375" style="47" customWidth="1"/>
    <col min="3341" max="3341" width="5.90625" style="47" customWidth="1"/>
    <col min="3342" max="3342" width="3.08984375" style="47" customWidth="1"/>
    <col min="3343" max="3343" width="12.90625" style="47" customWidth="1"/>
    <col min="3344" max="3344" width="2.90625" style="47" customWidth="1"/>
    <col min="3345" max="3345" width="77.453125" style="47" customWidth="1"/>
    <col min="3346" max="3590" width="11.36328125" style="47"/>
    <col min="3591" max="3591" width="16.90625" style="47" customWidth="1"/>
    <col min="3592" max="3592" width="11.08984375" style="47" customWidth="1"/>
    <col min="3593" max="3593" width="3.90625" style="47" bestFit="1" customWidth="1"/>
    <col min="3594" max="3594" width="11.08984375" style="47" customWidth="1"/>
    <col min="3595" max="3595" width="6" style="47" customWidth="1"/>
    <col min="3596" max="3596" width="5.08984375" style="47" customWidth="1"/>
    <col min="3597" max="3597" width="5.90625" style="47" customWidth="1"/>
    <col min="3598" max="3598" width="3.08984375" style="47" customWidth="1"/>
    <col min="3599" max="3599" width="12.90625" style="47" customWidth="1"/>
    <col min="3600" max="3600" width="2.90625" style="47" customWidth="1"/>
    <col min="3601" max="3601" width="77.453125" style="47" customWidth="1"/>
    <col min="3602" max="3846" width="11.36328125" style="47"/>
    <col min="3847" max="3847" width="16.90625" style="47" customWidth="1"/>
    <col min="3848" max="3848" width="11.08984375" style="47" customWidth="1"/>
    <col min="3849" max="3849" width="3.90625" style="47" bestFit="1" customWidth="1"/>
    <col min="3850" max="3850" width="11.08984375" style="47" customWidth="1"/>
    <col min="3851" max="3851" width="6" style="47" customWidth="1"/>
    <col min="3852" max="3852" width="5.08984375" style="47" customWidth="1"/>
    <col min="3853" max="3853" width="5.90625" style="47" customWidth="1"/>
    <col min="3854" max="3854" width="3.08984375" style="47" customWidth="1"/>
    <col min="3855" max="3855" width="12.90625" style="47" customWidth="1"/>
    <col min="3856" max="3856" width="2.90625" style="47" customWidth="1"/>
    <col min="3857" max="3857" width="77.453125" style="47" customWidth="1"/>
    <col min="3858" max="4102" width="11.36328125" style="47"/>
    <col min="4103" max="4103" width="16.90625" style="47" customWidth="1"/>
    <col min="4104" max="4104" width="11.08984375" style="47" customWidth="1"/>
    <col min="4105" max="4105" width="3.90625" style="47" bestFit="1" customWidth="1"/>
    <col min="4106" max="4106" width="11.08984375" style="47" customWidth="1"/>
    <col min="4107" max="4107" width="6" style="47" customWidth="1"/>
    <col min="4108" max="4108" width="5.08984375" style="47" customWidth="1"/>
    <col min="4109" max="4109" width="5.90625" style="47" customWidth="1"/>
    <col min="4110" max="4110" width="3.08984375" style="47" customWidth="1"/>
    <col min="4111" max="4111" width="12.90625" style="47" customWidth="1"/>
    <col min="4112" max="4112" width="2.90625" style="47" customWidth="1"/>
    <col min="4113" max="4113" width="77.453125" style="47" customWidth="1"/>
    <col min="4114" max="4358" width="11.36328125" style="47"/>
    <col min="4359" max="4359" width="16.90625" style="47" customWidth="1"/>
    <col min="4360" max="4360" width="11.08984375" style="47" customWidth="1"/>
    <col min="4361" max="4361" width="3.90625" style="47" bestFit="1" customWidth="1"/>
    <col min="4362" max="4362" width="11.08984375" style="47" customWidth="1"/>
    <col min="4363" max="4363" width="6" style="47" customWidth="1"/>
    <col min="4364" max="4364" width="5.08984375" style="47" customWidth="1"/>
    <col min="4365" max="4365" width="5.90625" style="47" customWidth="1"/>
    <col min="4366" max="4366" width="3.08984375" style="47" customWidth="1"/>
    <col min="4367" max="4367" width="12.90625" style="47" customWidth="1"/>
    <col min="4368" max="4368" width="2.90625" style="47" customWidth="1"/>
    <col min="4369" max="4369" width="77.453125" style="47" customWidth="1"/>
    <col min="4370" max="4614" width="11.36328125" style="47"/>
    <col min="4615" max="4615" width="16.90625" style="47" customWidth="1"/>
    <col min="4616" max="4616" width="11.08984375" style="47" customWidth="1"/>
    <col min="4617" max="4617" width="3.90625" style="47" bestFit="1" customWidth="1"/>
    <col min="4618" max="4618" width="11.08984375" style="47" customWidth="1"/>
    <col min="4619" max="4619" width="6" style="47" customWidth="1"/>
    <col min="4620" max="4620" width="5.08984375" style="47" customWidth="1"/>
    <col min="4621" max="4621" width="5.90625" style="47" customWidth="1"/>
    <col min="4622" max="4622" width="3.08984375" style="47" customWidth="1"/>
    <col min="4623" max="4623" width="12.90625" style="47" customWidth="1"/>
    <col min="4624" max="4624" width="2.90625" style="47" customWidth="1"/>
    <col min="4625" max="4625" width="77.453125" style="47" customWidth="1"/>
    <col min="4626" max="4870" width="11.36328125" style="47"/>
    <col min="4871" max="4871" width="16.90625" style="47" customWidth="1"/>
    <col min="4872" max="4872" width="11.08984375" style="47" customWidth="1"/>
    <col min="4873" max="4873" width="3.90625" style="47" bestFit="1" customWidth="1"/>
    <col min="4874" max="4874" width="11.08984375" style="47" customWidth="1"/>
    <col min="4875" max="4875" width="6" style="47" customWidth="1"/>
    <col min="4876" max="4876" width="5.08984375" style="47" customWidth="1"/>
    <col min="4877" max="4877" width="5.90625" style="47" customWidth="1"/>
    <col min="4878" max="4878" width="3.08984375" style="47" customWidth="1"/>
    <col min="4879" max="4879" width="12.90625" style="47" customWidth="1"/>
    <col min="4880" max="4880" width="2.90625" style="47" customWidth="1"/>
    <col min="4881" max="4881" width="77.453125" style="47" customWidth="1"/>
    <col min="4882" max="5126" width="11.36328125" style="47"/>
    <col min="5127" max="5127" width="16.90625" style="47" customWidth="1"/>
    <col min="5128" max="5128" width="11.08984375" style="47" customWidth="1"/>
    <col min="5129" max="5129" width="3.90625" style="47" bestFit="1" customWidth="1"/>
    <col min="5130" max="5130" width="11.08984375" style="47" customWidth="1"/>
    <col min="5131" max="5131" width="6" style="47" customWidth="1"/>
    <col min="5132" max="5132" width="5.08984375" style="47" customWidth="1"/>
    <col min="5133" max="5133" width="5.90625" style="47" customWidth="1"/>
    <col min="5134" max="5134" width="3.08984375" style="47" customWidth="1"/>
    <col min="5135" max="5135" width="12.90625" style="47" customWidth="1"/>
    <col min="5136" max="5136" width="2.90625" style="47" customWidth="1"/>
    <col min="5137" max="5137" width="77.453125" style="47" customWidth="1"/>
    <col min="5138" max="5382" width="11.36328125" style="47"/>
    <col min="5383" max="5383" width="16.90625" style="47" customWidth="1"/>
    <col min="5384" max="5384" width="11.08984375" style="47" customWidth="1"/>
    <col min="5385" max="5385" width="3.90625" style="47" bestFit="1" customWidth="1"/>
    <col min="5386" max="5386" width="11.08984375" style="47" customWidth="1"/>
    <col min="5387" max="5387" width="6" style="47" customWidth="1"/>
    <col min="5388" max="5388" width="5.08984375" style="47" customWidth="1"/>
    <col min="5389" max="5389" width="5.90625" style="47" customWidth="1"/>
    <col min="5390" max="5390" width="3.08984375" style="47" customWidth="1"/>
    <col min="5391" max="5391" width="12.90625" style="47" customWidth="1"/>
    <col min="5392" max="5392" width="2.90625" style="47" customWidth="1"/>
    <col min="5393" max="5393" width="77.453125" style="47" customWidth="1"/>
    <col min="5394" max="5638" width="11.36328125" style="47"/>
    <col min="5639" max="5639" width="16.90625" style="47" customWidth="1"/>
    <col min="5640" max="5640" width="11.08984375" style="47" customWidth="1"/>
    <col min="5641" max="5641" width="3.90625" style="47" bestFit="1" customWidth="1"/>
    <col min="5642" max="5642" width="11.08984375" style="47" customWidth="1"/>
    <col min="5643" max="5643" width="6" style="47" customWidth="1"/>
    <col min="5644" max="5644" width="5.08984375" style="47" customWidth="1"/>
    <col min="5645" max="5645" width="5.90625" style="47" customWidth="1"/>
    <col min="5646" max="5646" width="3.08984375" style="47" customWidth="1"/>
    <col min="5647" max="5647" width="12.90625" style="47" customWidth="1"/>
    <col min="5648" max="5648" width="2.90625" style="47" customWidth="1"/>
    <col min="5649" max="5649" width="77.453125" style="47" customWidth="1"/>
    <col min="5650" max="5894" width="11.36328125" style="47"/>
    <col min="5895" max="5895" width="16.90625" style="47" customWidth="1"/>
    <col min="5896" max="5896" width="11.08984375" style="47" customWidth="1"/>
    <col min="5897" max="5897" width="3.90625" style="47" bestFit="1" customWidth="1"/>
    <col min="5898" max="5898" width="11.08984375" style="47" customWidth="1"/>
    <col min="5899" max="5899" width="6" style="47" customWidth="1"/>
    <col min="5900" max="5900" width="5.08984375" style="47" customWidth="1"/>
    <col min="5901" max="5901" width="5.90625" style="47" customWidth="1"/>
    <col min="5902" max="5902" width="3.08984375" style="47" customWidth="1"/>
    <col min="5903" max="5903" width="12.90625" style="47" customWidth="1"/>
    <col min="5904" max="5904" width="2.90625" style="47" customWidth="1"/>
    <col min="5905" max="5905" width="77.453125" style="47" customWidth="1"/>
    <col min="5906" max="6150" width="11.36328125" style="47"/>
    <col min="6151" max="6151" width="16.90625" style="47" customWidth="1"/>
    <col min="6152" max="6152" width="11.08984375" style="47" customWidth="1"/>
    <col min="6153" max="6153" width="3.90625" style="47" bestFit="1" customWidth="1"/>
    <col min="6154" max="6154" width="11.08984375" style="47" customWidth="1"/>
    <col min="6155" max="6155" width="6" style="47" customWidth="1"/>
    <col min="6156" max="6156" width="5.08984375" style="47" customWidth="1"/>
    <col min="6157" max="6157" width="5.90625" style="47" customWidth="1"/>
    <col min="6158" max="6158" width="3.08984375" style="47" customWidth="1"/>
    <col min="6159" max="6159" width="12.90625" style="47" customWidth="1"/>
    <col min="6160" max="6160" width="2.90625" style="47" customWidth="1"/>
    <col min="6161" max="6161" width="77.453125" style="47" customWidth="1"/>
    <col min="6162" max="6406" width="11.36328125" style="47"/>
    <col min="6407" max="6407" width="16.90625" style="47" customWidth="1"/>
    <col min="6408" max="6408" width="11.08984375" style="47" customWidth="1"/>
    <col min="6409" max="6409" width="3.90625" style="47" bestFit="1" customWidth="1"/>
    <col min="6410" max="6410" width="11.08984375" style="47" customWidth="1"/>
    <col min="6411" max="6411" width="6" style="47" customWidth="1"/>
    <col min="6412" max="6412" width="5.08984375" style="47" customWidth="1"/>
    <col min="6413" max="6413" width="5.90625" style="47" customWidth="1"/>
    <col min="6414" max="6414" width="3.08984375" style="47" customWidth="1"/>
    <col min="6415" max="6415" width="12.90625" style="47" customWidth="1"/>
    <col min="6416" max="6416" width="2.90625" style="47" customWidth="1"/>
    <col min="6417" max="6417" width="77.453125" style="47" customWidth="1"/>
    <col min="6418" max="6662" width="11.36328125" style="47"/>
    <col min="6663" max="6663" width="16.90625" style="47" customWidth="1"/>
    <col min="6664" max="6664" width="11.08984375" style="47" customWidth="1"/>
    <col min="6665" max="6665" width="3.90625" style="47" bestFit="1" customWidth="1"/>
    <col min="6666" max="6666" width="11.08984375" style="47" customWidth="1"/>
    <col min="6667" max="6667" width="6" style="47" customWidth="1"/>
    <col min="6668" max="6668" width="5.08984375" style="47" customWidth="1"/>
    <col min="6669" max="6669" width="5.90625" style="47" customWidth="1"/>
    <col min="6670" max="6670" width="3.08984375" style="47" customWidth="1"/>
    <col min="6671" max="6671" width="12.90625" style="47" customWidth="1"/>
    <col min="6672" max="6672" width="2.90625" style="47" customWidth="1"/>
    <col min="6673" max="6673" width="77.453125" style="47" customWidth="1"/>
    <col min="6674" max="6918" width="11.36328125" style="47"/>
    <col min="6919" max="6919" width="16.90625" style="47" customWidth="1"/>
    <col min="6920" max="6920" width="11.08984375" style="47" customWidth="1"/>
    <col min="6921" max="6921" width="3.90625" style="47" bestFit="1" customWidth="1"/>
    <col min="6922" max="6922" width="11.08984375" style="47" customWidth="1"/>
    <col min="6923" max="6923" width="6" style="47" customWidth="1"/>
    <col min="6924" max="6924" width="5.08984375" style="47" customWidth="1"/>
    <col min="6925" max="6925" width="5.90625" style="47" customWidth="1"/>
    <col min="6926" max="6926" width="3.08984375" style="47" customWidth="1"/>
    <col min="6927" max="6927" width="12.90625" style="47" customWidth="1"/>
    <col min="6928" max="6928" width="2.90625" style="47" customWidth="1"/>
    <col min="6929" max="6929" width="77.453125" style="47" customWidth="1"/>
    <col min="6930" max="7174" width="11.36328125" style="47"/>
    <col min="7175" max="7175" width="16.90625" style="47" customWidth="1"/>
    <col min="7176" max="7176" width="11.08984375" style="47" customWidth="1"/>
    <col min="7177" max="7177" width="3.90625" style="47" bestFit="1" customWidth="1"/>
    <col min="7178" max="7178" width="11.08984375" style="47" customWidth="1"/>
    <col min="7179" max="7179" width="6" style="47" customWidth="1"/>
    <col min="7180" max="7180" width="5.08984375" style="47" customWidth="1"/>
    <col min="7181" max="7181" width="5.90625" style="47" customWidth="1"/>
    <col min="7182" max="7182" width="3.08984375" style="47" customWidth="1"/>
    <col min="7183" max="7183" width="12.90625" style="47" customWidth="1"/>
    <col min="7184" max="7184" width="2.90625" style="47" customWidth="1"/>
    <col min="7185" max="7185" width="77.453125" style="47" customWidth="1"/>
    <col min="7186" max="7430" width="11.36328125" style="47"/>
    <col min="7431" max="7431" width="16.90625" style="47" customWidth="1"/>
    <col min="7432" max="7432" width="11.08984375" style="47" customWidth="1"/>
    <col min="7433" max="7433" width="3.90625" style="47" bestFit="1" customWidth="1"/>
    <col min="7434" max="7434" width="11.08984375" style="47" customWidth="1"/>
    <col min="7435" max="7435" width="6" style="47" customWidth="1"/>
    <col min="7436" max="7436" width="5.08984375" style="47" customWidth="1"/>
    <col min="7437" max="7437" width="5.90625" style="47" customWidth="1"/>
    <col min="7438" max="7438" width="3.08984375" style="47" customWidth="1"/>
    <col min="7439" max="7439" width="12.90625" style="47" customWidth="1"/>
    <col min="7440" max="7440" width="2.90625" style="47" customWidth="1"/>
    <col min="7441" max="7441" width="77.453125" style="47" customWidth="1"/>
    <col min="7442" max="7686" width="11.36328125" style="47"/>
    <col min="7687" max="7687" width="16.90625" style="47" customWidth="1"/>
    <col min="7688" max="7688" width="11.08984375" style="47" customWidth="1"/>
    <col min="7689" max="7689" width="3.90625" style="47" bestFit="1" customWidth="1"/>
    <col min="7690" max="7690" width="11.08984375" style="47" customWidth="1"/>
    <col min="7691" max="7691" width="6" style="47" customWidth="1"/>
    <col min="7692" max="7692" width="5.08984375" style="47" customWidth="1"/>
    <col min="7693" max="7693" width="5.90625" style="47" customWidth="1"/>
    <col min="7694" max="7694" width="3.08984375" style="47" customWidth="1"/>
    <col min="7695" max="7695" width="12.90625" style="47" customWidth="1"/>
    <col min="7696" max="7696" width="2.90625" style="47" customWidth="1"/>
    <col min="7697" max="7697" width="77.453125" style="47" customWidth="1"/>
    <col min="7698" max="7942" width="11.36328125" style="47"/>
    <col min="7943" max="7943" width="16.90625" style="47" customWidth="1"/>
    <col min="7944" max="7944" width="11.08984375" style="47" customWidth="1"/>
    <col min="7945" max="7945" width="3.90625" style="47" bestFit="1" customWidth="1"/>
    <col min="7946" max="7946" width="11.08984375" style="47" customWidth="1"/>
    <col min="7947" max="7947" width="6" style="47" customWidth="1"/>
    <col min="7948" max="7948" width="5.08984375" style="47" customWidth="1"/>
    <col min="7949" max="7949" width="5.90625" style="47" customWidth="1"/>
    <col min="7950" max="7950" width="3.08984375" style="47" customWidth="1"/>
    <col min="7951" max="7951" width="12.90625" style="47" customWidth="1"/>
    <col min="7952" max="7952" width="2.90625" style="47" customWidth="1"/>
    <col min="7953" max="7953" width="77.453125" style="47" customWidth="1"/>
    <col min="7954" max="8198" width="11.36328125" style="47"/>
    <col min="8199" max="8199" width="16.90625" style="47" customWidth="1"/>
    <col min="8200" max="8200" width="11.08984375" style="47" customWidth="1"/>
    <col min="8201" max="8201" width="3.90625" style="47" bestFit="1" customWidth="1"/>
    <col min="8202" max="8202" width="11.08984375" style="47" customWidth="1"/>
    <col min="8203" max="8203" width="6" style="47" customWidth="1"/>
    <col min="8204" max="8204" width="5.08984375" style="47" customWidth="1"/>
    <col min="8205" max="8205" width="5.90625" style="47" customWidth="1"/>
    <col min="8206" max="8206" width="3.08984375" style="47" customWidth="1"/>
    <col min="8207" max="8207" width="12.90625" style="47" customWidth="1"/>
    <col min="8208" max="8208" width="2.90625" style="47" customWidth="1"/>
    <col min="8209" max="8209" width="77.453125" style="47" customWidth="1"/>
    <col min="8210" max="8454" width="11.36328125" style="47"/>
    <col min="8455" max="8455" width="16.90625" style="47" customWidth="1"/>
    <col min="8456" max="8456" width="11.08984375" style="47" customWidth="1"/>
    <col min="8457" max="8457" width="3.90625" style="47" bestFit="1" customWidth="1"/>
    <col min="8458" max="8458" width="11.08984375" style="47" customWidth="1"/>
    <col min="8459" max="8459" width="6" style="47" customWidth="1"/>
    <col min="8460" max="8460" width="5.08984375" style="47" customWidth="1"/>
    <col min="8461" max="8461" width="5.90625" style="47" customWidth="1"/>
    <col min="8462" max="8462" width="3.08984375" style="47" customWidth="1"/>
    <col min="8463" max="8463" width="12.90625" style="47" customWidth="1"/>
    <col min="8464" max="8464" width="2.90625" style="47" customWidth="1"/>
    <col min="8465" max="8465" width="77.453125" style="47" customWidth="1"/>
    <col min="8466" max="8710" width="11.36328125" style="47"/>
    <col min="8711" max="8711" width="16.90625" style="47" customWidth="1"/>
    <col min="8712" max="8712" width="11.08984375" style="47" customWidth="1"/>
    <col min="8713" max="8713" width="3.90625" style="47" bestFit="1" customWidth="1"/>
    <col min="8714" max="8714" width="11.08984375" style="47" customWidth="1"/>
    <col min="8715" max="8715" width="6" style="47" customWidth="1"/>
    <col min="8716" max="8716" width="5.08984375" style="47" customWidth="1"/>
    <col min="8717" max="8717" width="5.90625" style="47" customWidth="1"/>
    <col min="8718" max="8718" width="3.08984375" style="47" customWidth="1"/>
    <col min="8719" max="8719" width="12.90625" style="47" customWidth="1"/>
    <col min="8720" max="8720" width="2.90625" style="47" customWidth="1"/>
    <col min="8721" max="8721" width="77.453125" style="47" customWidth="1"/>
    <col min="8722" max="8966" width="11.36328125" style="47"/>
    <col min="8967" max="8967" width="16.90625" style="47" customWidth="1"/>
    <col min="8968" max="8968" width="11.08984375" style="47" customWidth="1"/>
    <col min="8969" max="8969" width="3.90625" style="47" bestFit="1" customWidth="1"/>
    <col min="8970" max="8970" width="11.08984375" style="47" customWidth="1"/>
    <col min="8971" max="8971" width="6" style="47" customWidth="1"/>
    <col min="8972" max="8972" width="5.08984375" style="47" customWidth="1"/>
    <col min="8973" max="8973" width="5.90625" style="47" customWidth="1"/>
    <col min="8974" max="8974" width="3.08984375" style="47" customWidth="1"/>
    <col min="8975" max="8975" width="12.90625" style="47" customWidth="1"/>
    <col min="8976" max="8976" width="2.90625" style="47" customWidth="1"/>
    <col min="8977" max="8977" width="77.453125" style="47" customWidth="1"/>
    <col min="8978" max="9222" width="11.36328125" style="47"/>
    <col min="9223" max="9223" width="16.90625" style="47" customWidth="1"/>
    <col min="9224" max="9224" width="11.08984375" style="47" customWidth="1"/>
    <col min="9225" max="9225" width="3.90625" style="47" bestFit="1" customWidth="1"/>
    <col min="9226" max="9226" width="11.08984375" style="47" customWidth="1"/>
    <col min="9227" max="9227" width="6" style="47" customWidth="1"/>
    <col min="9228" max="9228" width="5.08984375" style="47" customWidth="1"/>
    <col min="9229" max="9229" width="5.90625" style="47" customWidth="1"/>
    <col min="9230" max="9230" width="3.08984375" style="47" customWidth="1"/>
    <col min="9231" max="9231" width="12.90625" style="47" customWidth="1"/>
    <col min="9232" max="9232" width="2.90625" style="47" customWidth="1"/>
    <col min="9233" max="9233" width="77.453125" style="47" customWidth="1"/>
    <col min="9234" max="9478" width="11.36328125" style="47"/>
    <col min="9479" max="9479" width="16.90625" style="47" customWidth="1"/>
    <col min="9480" max="9480" width="11.08984375" style="47" customWidth="1"/>
    <col min="9481" max="9481" width="3.90625" style="47" bestFit="1" customWidth="1"/>
    <col min="9482" max="9482" width="11.08984375" style="47" customWidth="1"/>
    <col min="9483" max="9483" width="6" style="47" customWidth="1"/>
    <col min="9484" max="9484" width="5.08984375" style="47" customWidth="1"/>
    <col min="9485" max="9485" width="5.90625" style="47" customWidth="1"/>
    <col min="9486" max="9486" width="3.08984375" style="47" customWidth="1"/>
    <col min="9487" max="9487" width="12.90625" style="47" customWidth="1"/>
    <col min="9488" max="9488" width="2.90625" style="47" customWidth="1"/>
    <col min="9489" max="9489" width="77.453125" style="47" customWidth="1"/>
    <col min="9490" max="9734" width="11.36328125" style="47"/>
    <col min="9735" max="9735" width="16.90625" style="47" customWidth="1"/>
    <col min="9736" max="9736" width="11.08984375" style="47" customWidth="1"/>
    <col min="9737" max="9737" width="3.90625" style="47" bestFit="1" customWidth="1"/>
    <col min="9738" max="9738" width="11.08984375" style="47" customWidth="1"/>
    <col min="9739" max="9739" width="6" style="47" customWidth="1"/>
    <col min="9740" max="9740" width="5.08984375" style="47" customWidth="1"/>
    <col min="9741" max="9741" width="5.90625" style="47" customWidth="1"/>
    <col min="9742" max="9742" width="3.08984375" style="47" customWidth="1"/>
    <col min="9743" max="9743" width="12.90625" style="47" customWidth="1"/>
    <col min="9744" max="9744" width="2.90625" style="47" customWidth="1"/>
    <col min="9745" max="9745" width="77.453125" style="47" customWidth="1"/>
    <col min="9746" max="9990" width="11.36328125" style="47"/>
    <col min="9991" max="9991" width="16.90625" style="47" customWidth="1"/>
    <col min="9992" max="9992" width="11.08984375" style="47" customWidth="1"/>
    <col min="9993" max="9993" width="3.90625" style="47" bestFit="1" customWidth="1"/>
    <col min="9994" max="9994" width="11.08984375" style="47" customWidth="1"/>
    <col min="9995" max="9995" width="6" style="47" customWidth="1"/>
    <col min="9996" max="9996" width="5.08984375" style="47" customWidth="1"/>
    <col min="9997" max="9997" width="5.90625" style="47" customWidth="1"/>
    <col min="9998" max="9998" width="3.08984375" style="47" customWidth="1"/>
    <col min="9999" max="9999" width="12.90625" style="47" customWidth="1"/>
    <col min="10000" max="10000" width="2.90625" style="47" customWidth="1"/>
    <col min="10001" max="10001" width="77.453125" style="47" customWidth="1"/>
    <col min="10002" max="10246" width="11.36328125" style="47"/>
    <col min="10247" max="10247" width="16.90625" style="47" customWidth="1"/>
    <col min="10248" max="10248" width="11.08984375" style="47" customWidth="1"/>
    <col min="10249" max="10249" width="3.90625" style="47" bestFit="1" customWidth="1"/>
    <col min="10250" max="10250" width="11.08984375" style="47" customWidth="1"/>
    <col min="10251" max="10251" width="6" style="47" customWidth="1"/>
    <col min="10252" max="10252" width="5.08984375" style="47" customWidth="1"/>
    <col min="10253" max="10253" width="5.90625" style="47" customWidth="1"/>
    <col min="10254" max="10254" width="3.08984375" style="47" customWidth="1"/>
    <col min="10255" max="10255" width="12.90625" style="47" customWidth="1"/>
    <col min="10256" max="10256" width="2.90625" style="47" customWidth="1"/>
    <col min="10257" max="10257" width="77.453125" style="47" customWidth="1"/>
    <col min="10258" max="10502" width="11.36328125" style="47"/>
    <col min="10503" max="10503" width="16.90625" style="47" customWidth="1"/>
    <col min="10504" max="10504" width="11.08984375" style="47" customWidth="1"/>
    <col min="10505" max="10505" width="3.90625" style="47" bestFit="1" customWidth="1"/>
    <col min="10506" max="10506" width="11.08984375" style="47" customWidth="1"/>
    <col min="10507" max="10507" width="6" style="47" customWidth="1"/>
    <col min="10508" max="10508" width="5.08984375" style="47" customWidth="1"/>
    <col min="10509" max="10509" width="5.90625" style="47" customWidth="1"/>
    <col min="10510" max="10510" width="3.08984375" style="47" customWidth="1"/>
    <col min="10511" max="10511" width="12.90625" style="47" customWidth="1"/>
    <col min="10512" max="10512" width="2.90625" style="47" customWidth="1"/>
    <col min="10513" max="10513" width="77.453125" style="47" customWidth="1"/>
    <col min="10514" max="10758" width="11.36328125" style="47"/>
    <col min="10759" max="10759" width="16.90625" style="47" customWidth="1"/>
    <col min="10760" max="10760" width="11.08984375" style="47" customWidth="1"/>
    <col min="10761" max="10761" width="3.90625" style="47" bestFit="1" customWidth="1"/>
    <col min="10762" max="10762" width="11.08984375" style="47" customWidth="1"/>
    <col min="10763" max="10763" width="6" style="47" customWidth="1"/>
    <col min="10764" max="10764" width="5.08984375" style="47" customWidth="1"/>
    <col min="10765" max="10765" width="5.90625" style="47" customWidth="1"/>
    <col min="10766" max="10766" width="3.08984375" style="47" customWidth="1"/>
    <col min="10767" max="10767" width="12.90625" style="47" customWidth="1"/>
    <col min="10768" max="10768" width="2.90625" style="47" customWidth="1"/>
    <col min="10769" max="10769" width="77.453125" style="47" customWidth="1"/>
    <col min="10770" max="11014" width="11.36328125" style="47"/>
    <col min="11015" max="11015" width="16.90625" style="47" customWidth="1"/>
    <col min="11016" max="11016" width="11.08984375" style="47" customWidth="1"/>
    <col min="11017" max="11017" width="3.90625" style="47" bestFit="1" customWidth="1"/>
    <col min="11018" max="11018" width="11.08984375" style="47" customWidth="1"/>
    <col min="11019" max="11019" width="6" style="47" customWidth="1"/>
    <col min="11020" max="11020" width="5.08984375" style="47" customWidth="1"/>
    <col min="11021" max="11021" width="5.90625" style="47" customWidth="1"/>
    <col min="11022" max="11022" width="3.08984375" style="47" customWidth="1"/>
    <col min="11023" max="11023" width="12.90625" style="47" customWidth="1"/>
    <col min="11024" max="11024" width="2.90625" style="47" customWidth="1"/>
    <col min="11025" max="11025" width="77.453125" style="47" customWidth="1"/>
    <col min="11026" max="11270" width="11.36328125" style="47"/>
    <col min="11271" max="11271" width="16.90625" style="47" customWidth="1"/>
    <col min="11272" max="11272" width="11.08984375" style="47" customWidth="1"/>
    <col min="11273" max="11273" width="3.90625" style="47" bestFit="1" customWidth="1"/>
    <col min="11274" max="11274" width="11.08984375" style="47" customWidth="1"/>
    <col min="11275" max="11275" width="6" style="47" customWidth="1"/>
    <col min="11276" max="11276" width="5.08984375" style="47" customWidth="1"/>
    <col min="11277" max="11277" width="5.90625" style="47" customWidth="1"/>
    <col min="11278" max="11278" width="3.08984375" style="47" customWidth="1"/>
    <col min="11279" max="11279" width="12.90625" style="47" customWidth="1"/>
    <col min="11280" max="11280" width="2.90625" style="47" customWidth="1"/>
    <col min="11281" max="11281" width="77.453125" style="47" customWidth="1"/>
    <col min="11282" max="11526" width="11.36328125" style="47"/>
    <col min="11527" max="11527" width="16.90625" style="47" customWidth="1"/>
    <col min="11528" max="11528" width="11.08984375" style="47" customWidth="1"/>
    <col min="11529" max="11529" width="3.90625" style="47" bestFit="1" customWidth="1"/>
    <col min="11530" max="11530" width="11.08984375" style="47" customWidth="1"/>
    <col min="11531" max="11531" width="6" style="47" customWidth="1"/>
    <col min="11532" max="11532" width="5.08984375" style="47" customWidth="1"/>
    <col min="11533" max="11533" width="5.90625" style="47" customWidth="1"/>
    <col min="11534" max="11534" width="3.08984375" style="47" customWidth="1"/>
    <col min="11535" max="11535" width="12.90625" style="47" customWidth="1"/>
    <col min="11536" max="11536" width="2.90625" style="47" customWidth="1"/>
    <col min="11537" max="11537" width="77.453125" style="47" customWidth="1"/>
    <col min="11538" max="11782" width="11.36328125" style="47"/>
    <col min="11783" max="11783" width="16.90625" style="47" customWidth="1"/>
    <col min="11784" max="11784" width="11.08984375" style="47" customWidth="1"/>
    <col min="11785" max="11785" width="3.90625" style="47" bestFit="1" customWidth="1"/>
    <col min="11786" max="11786" width="11.08984375" style="47" customWidth="1"/>
    <col min="11787" max="11787" width="6" style="47" customWidth="1"/>
    <col min="11788" max="11788" width="5.08984375" style="47" customWidth="1"/>
    <col min="11789" max="11789" width="5.90625" style="47" customWidth="1"/>
    <col min="11790" max="11790" width="3.08984375" style="47" customWidth="1"/>
    <col min="11791" max="11791" width="12.90625" style="47" customWidth="1"/>
    <col min="11792" max="11792" width="2.90625" style="47" customWidth="1"/>
    <col min="11793" max="11793" width="77.453125" style="47" customWidth="1"/>
    <col min="11794" max="12038" width="11.36328125" style="47"/>
    <col min="12039" max="12039" width="16.90625" style="47" customWidth="1"/>
    <col min="12040" max="12040" width="11.08984375" style="47" customWidth="1"/>
    <col min="12041" max="12041" width="3.90625" style="47" bestFit="1" customWidth="1"/>
    <col min="12042" max="12042" width="11.08984375" style="47" customWidth="1"/>
    <col min="12043" max="12043" width="6" style="47" customWidth="1"/>
    <col min="12044" max="12044" width="5.08984375" style="47" customWidth="1"/>
    <col min="12045" max="12045" width="5.90625" style="47" customWidth="1"/>
    <col min="12046" max="12046" width="3.08984375" style="47" customWidth="1"/>
    <col min="12047" max="12047" width="12.90625" style="47" customWidth="1"/>
    <col min="12048" max="12048" width="2.90625" style="47" customWidth="1"/>
    <col min="12049" max="12049" width="77.453125" style="47" customWidth="1"/>
    <col min="12050" max="12294" width="11.36328125" style="47"/>
    <col min="12295" max="12295" width="16.90625" style="47" customWidth="1"/>
    <col min="12296" max="12296" width="11.08984375" style="47" customWidth="1"/>
    <col min="12297" max="12297" width="3.90625" style="47" bestFit="1" customWidth="1"/>
    <col min="12298" max="12298" width="11.08984375" style="47" customWidth="1"/>
    <col min="12299" max="12299" width="6" style="47" customWidth="1"/>
    <col min="12300" max="12300" width="5.08984375" style="47" customWidth="1"/>
    <col min="12301" max="12301" width="5.90625" style="47" customWidth="1"/>
    <col min="12302" max="12302" width="3.08984375" style="47" customWidth="1"/>
    <col min="12303" max="12303" width="12.90625" style="47" customWidth="1"/>
    <col min="12304" max="12304" width="2.90625" style="47" customWidth="1"/>
    <col min="12305" max="12305" width="77.453125" style="47" customWidth="1"/>
    <col min="12306" max="12550" width="11.36328125" style="47"/>
    <col min="12551" max="12551" width="16.90625" style="47" customWidth="1"/>
    <col min="12552" max="12552" width="11.08984375" style="47" customWidth="1"/>
    <col min="12553" max="12553" width="3.90625" style="47" bestFit="1" customWidth="1"/>
    <col min="12554" max="12554" width="11.08984375" style="47" customWidth="1"/>
    <col min="12555" max="12555" width="6" style="47" customWidth="1"/>
    <col min="12556" max="12556" width="5.08984375" style="47" customWidth="1"/>
    <col min="12557" max="12557" width="5.90625" style="47" customWidth="1"/>
    <col min="12558" max="12558" width="3.08984375" style="47" customWidth="1"/>
    <col min="12559" max="12559" width="12.90625" style="47" customWidth="1"/>
    <col min="12560" max="12560" width="2.90625" style="47" customWidth="1"/>
    <col min="12561" max="12561" width="77.453125" style="47" customWidth="1"/>
    <col min="12562" max="12806" width="11.36328125" style="47"/>
    <col min="12807" max="12807" width="16.90625" style="47" customWidth="1"/>
    <col min="12808" max="12808" width="11.08984375" style="47" customWidth="1"/>
    <col min="12809" max="12809" width="3.90625" style="47" bestFit="1" customWidth="1"/>
    <col min="12810" max="12810" width="11.08984375" style="47" customWidth="1"/>
    <col min="12811" max="12811" width="6" style="47" customWidth="1"/>
    <col min="12812" max="12812" width="5.08984375" style="47" customWidth="1"/>
    <col min="12813" max="12813" width="5.90625" style="47" customWidth="1"/>
    <col min="12814" max="12814" width="3.08984375" style="47" customWidth="1"/>
    <col min="12815" max="12815" width="12.90625" style="47" customWidth="1"/>
    <col min="12816" max="12816" width="2.90625" style="47" customWidth="1"/>
    <col min="12817" max="12817" width="77.453125" style="47" customWidth="1"/>
    <col min="12818" max="13062" width="11.36328125" style="47"/>
    <col min="13063" max="13063" width="16.90625" style="47" customWidth="1"/>
    <col min="13064" max="13064" width="11.08984375" style="47" customWidth="1"/>
    <col min="13065" max="13065" width="3.90625" style="47" bestFit="1" customWidth="1"/>
    <col min="13066" max="13066" width="11.08984375" style="47" customWidth="1"/>
    <col min="13067" max="13067" width="6" style="47" customWidth="1"/>
    <col min="13068" max="13068" width="5.08984375" style="47" customWidth="1"/>
    <col min="13069" max="13069" width="5.90625" style="47" customWidth="1"/>
    <col min="13070" max="13070" width="3.08984375" style="47" customWidth="1"/>
    <col min="13071" max="13071" width="12.90625" style="47" customWidth="1"/>
    <col min="13072" max="13072" width="2.90625" style="47" customWidth="1"/>
    <col min="13073" max="13073" width="77.453125" style="47" customWidth="1"/>
    <col min="13074" max="13318" width="11.36328125" style="47"/>
    <col min="13319" max="13319" width="16.90625" style="47" customWidth="1"/>
    <col min="13320" max="13320" width="11.08984375" style="47" customWidth="1"/>
    <col min="13321" max="13321" width="3.90625" style="47" bestFit="1" customWidth="1"/>
    <col min="13322" max="13322" width="11.08984375" style="47" customWidth="1"/>
    <col min="13323" max="13323" width="6" style="47" customWidth="1"/>
    <col min="13324" max="13324" width="5.08984375" style="47" customWidth="1"/>
    <col min="13325" max="13325" width="5.90625" style="47" customWidth="1"/>
    <col min="13326" max="13326" width="3.08984375" style="47" customWidth="1"/>
    <col min="13327" max="13327" width="12.90625" style="47" customWidth="1"/>
    <col min="13328" max="13328" width="2.90625" style="47" customWidth="1"/>
    <col min="13329" max="13329" width="77.453125" style="47" customWidth="1"/>
    <col min="13330" max="13574" width="11.36328125" style="47"/>
    <col min="13575" max="13575" width="16.90625" style="47" customWidth="1"/>
    <col min="13576" max="13576" width="11.08984375" style="47" customWidth="1"/>
    <col min="13577" max="13577" width="3.90625" style="47" bestFit="1" customWidth="1"/>
    <col min="13578" max="13578" width="11.08984375" style="47" customWidth="1"/>
    <col min="13579" max="13579" width="6" style="47" customWidth="1"/>
    <col min="13580" max="13580" width="5.08984375" style="47" customWidth="1"/>
    <col min="13581" max="13581" width="5.90625" style="47" customWidth="1"/>
    <col min="13582" max="13582" width="3.08984375" style="47" customWidth="1"/>
    <col min="13583" max="13583" width="12.90625" style="47" customWidth="1"/>
    <col min="13584" max="13584" width="2.90625" style="47" customWidth="1"/>
    <col min="13585" max="13585" width="77.453125" style="47" customWidth="1"/>
    <col min="13586" max="13830" width="11.36328125" style="47"/>
    <col min="13831" max="13831" width="16.90625" style="47" customWidth="1"/>
    <col min="13832" max="13832" width="11.08984375" style="47" customWidth="1"/>
    <col min="13833" max="13833" width="3.90625" style="47" bestFit="1" customWidth="1"/>
    <col min="13834" max="13834" width="11.08984375" style="47" customWidth="1"/>
    <col min="13835" max="13835" width="6" style="47" customWidth="1"/>
    <col min="13836" max="13836" width="5.08984375" style="47" customWidth="1"/>
    <col min="13837" max="13837" width="5.90625" style="47" customWidth="1"/>
    <col min="13838" max="13838" width="3.08984375" style="47" customWidth="1"/>
    <col min="13839" max="13839" width="12.90625" style="47" customWidth="1"/>
    <col min="13840" max="13840" width="2.90625" style="47" customWidth="1"/>
    <col min="13841" max="13841" width="77.453125" style="47" customWidth="1"/>
    <col min="13842" max="14086" width="11.36328125" style="47"/>
    <col min="14087" max="14087" width="16.90625" style="47" customWidth="1"/>
    <col min="14088" max="14088" width="11.08984375" style="47" customWidth="1"/>
    <col min="14089" max="14089" width="3.90625" style="47" bestFit="1" customWidth="1"/>
    <col min="14090" max="14090" width="11.08984375" style="47" customWidth="1"/>
    <col min="14091" max="14091" width="6" style="47" customWidth="1"/>
    <col min="14092" max="14092" width="5.08984375" style="47" customWidth="1"/>
    <col min="14093" max="14093" width="5.90625" style="47" customWidth="1"/>
    <col min="14094" max="14094" width="3.08984375" style="47" customWidth="1"/>
    <col min="14095" max="14095" width="12.90625" style="47" customWidth="1"/>
    <col min="14096" max="14096" width="2.90625" style="47" customWidth="1"/>
    <col min="14097" max="14097" width="77.453125" style="47" customWidth="1"/>
    <col min="14098" max="14342" width="11.36328125" style="47"/>
    <col min="14343" max="14343" width="16.90625" style="47" customWidth="1"/>
    <col min="14344" max="14344" width="11.08984375" style="47" customWidth="1"/>
    <col min="14345" max="14345" width="3.90625" style="47" bestFit="1" customWidth="1"/>
    <col min="14346" max="14346" width="11.08984375" style="47" customWidth="1"/>
    <col min="14347" max="14347" width="6" style="47" customWidth="1"/>
    <col min="14348" max="14348" width="5.08984375" style="47" customWidth="1"/>
    <col min="14349" max="14349" width="5.90625" style="47" customWidth="1"/>
    <col min="14350" max="14350" width="3.08984375" style="47" customWidth="1"/>
    <col min="14351" max="14351" width="12.90625" style="47" customWidth="1"/>
    <col min="14352" max="14352" width="2.90625" style="47" customWidth="1"/>
    <col min="14353" max="14353" width="77.453125" style="47" customWidth="1"/>
    <col min="14354" max="14598" width="11.36328125" style="47"/>
    <col min="14599" max="14599" width="16.90625" style="47" customWidth="1"/>
    <col min="14600" max="14600" width="11.08984375" style="47" customWidth="1"/>
    <col min="14601" max="14601" width="3.90625" style="47" bestFit="1" customWidth="1"/>
    <col min="14602" max="14602" width="11.08984375" style="47" customWidth="1"/>
    <col min="14603" max="14603" width="6" style="47" customWidth="1"/>
    <col min="14604" max="14604" width="5.08984375" style="47" customWidth="1"/>
    <col min="14605" max="14605" width="5.90625" style="47" customWidth="1"/>
    <col min="14606" max="14606" width="3.08984375" style="47" customWidth="1"/>
    <col min="14607" max="14607" width="12.90625" style="47" customWidth="1"/>
    <col min="14608" max="14608" width="2.90625" style="47" customWidth="1"/>
    <col min="14609" max="14609" width="77.453125" style="47" customWidth="1"/>
    <col min="14610" max="14854" width="11.36328125" style="47"/>
    <col min="14855" max="14855" width="16.90625" style="47" customWidth="1"/>
    <col min="14856" max="14856" width="11.08984375" style="47" customWidth="1"/>
    <col min="14857" max="14857" width="3.90625" style="47" bestFit="1" customWidth="1"/>
    <col min="14858" max="14858" width="11.08984375" style="47" customWidth="1"/>
    <col min="14859" max="14859" width="6" style="47" customWidth="1"/>
    <col min="14860" max="14860" width="5.08984375" style="47" customWidth="1"/>
    <col min="14861" max="14861" width="5.90625" style="47" customWidth="1"/>
    <col min="14862" max="14862" width="3.08984375" style="47" customWidth="1"/>
    <col min="14863" max="14863" width="12.90625" style="47" customWidth="1"/>
    <col min="14864" max="14864" width="2.90625" style="47" customWidth="1"/>
    <col min="14865" max="14865" width="77.453125" style="47" customWidth="1"/>
    <col min="14866" max="15110" width="11.36328125" style="47"/>
    <col min="15111" max="15111" width="16.90625" style="47" customWidth="1"/>
    <col min="15112" max="15112" width="11.08984375" style="47" customWidth="1"/>
    <col min="15113" max="15113" width="3.90625" style="47" bestFit="1" customWidth="1"/>
    <col min="15114" max="15114" width="11.08984375" style="47" customWidth="1"/>
    <col min="15115" max="15115" width="6" style="47" customWidth="1"/>
    <col min="15116" max="15116" width="5.08984375" style="47" customWidth="1"/>
    <col min="15117" max="15117" width="5.90625" style="47" customWidth="1"/>
    <col min="15118" max="15118" width="3.08984375" style="47" customWidth="1"/>
    <col min="15119" max="15119" width="12.90625" style="47" customWidth="1"/>
    <col min="15120" max="15120" width="2.90625" style="47" customWidth="1"/>
    <col min="15121" max="15121" width="77.453125" style="47" customWidth="1"/>
    <col min="15122" max="15366" width="11.36328125" style="47"/>
    <col min="15367" max="15367" width="16.90625" style="47" customWidth="1"/>
    <col min="15368" max="15368" width="11.08984375" style="47" customWidth="1"/>
    <col min="15369" max="15369" width="3.90625" style="47" bestFit="1" customWidth="1"/>
    <col min="15370" max="15370" width="11.08984375" style="47" customWidth="1"/>
    <col min="15371" max="15371" width="6" style="47" customWidth="1"/>
    <col min="15372" max="15372" width="5.08984375" style="47" customWidth="1"/>
    <col min="15373" max="15373" width="5.90625" style="47" customWidth="1"/>
    <col min="15374" max="15374" width="3.08984375" style="47" customWidth="1"/>
    <col min="15375" max="15375" width="12.90625" style="47" customWidth="1"/>
    <col min="15376" max="15376" width="2.90625" style="47" customWidth="1"/>
    <col min="15377" max="15377" width="77.453125" style="47" customWidth="1"/>
    <col min="15378" max="15622" width="11.36328125" style="47"/>
    <col min="15623" max="15623" width="16.90625" style="47" customWidth="1"/>
    <col min="15624" max="15624" width="11.08984375" style="47" customWidth="1"/>
    <col min="15625" max="15625" width="3.90625" style="47" bestFit="1" customWidth="1"/>
    <col min="15626" max="15626" width="11.08984375" style="47" customWidth="1"/>
    <col min="15627" max="15627" width="6" style="47" customWidth="1"/>
    <col min="15628" max="15628" width="5.08984375" style="47" customWidth="1"/>
    <col min="15629" max="15629" width="5.90625" style="47" customWidth="1"/>
    <col min="15630" max="15630" width="3.08984375" style="47" customWidth="1"/>
    <col min="15631" max="15631" width="12.90625" style="47" customWidth="1"/>
    <col min="15632" max="15632" width="2.90625" style="47" customWidth="1"/>
    <col min="15633" max="15633" width="77.453125" style="47" customWidth="1"/>
    <col min="15634" max="15878" width="11.36328125" style="47"/>
    <col min="15879" max="15879" width="16.90625" style="47" customWidth="1"/>
    <col min="15880" max="15880" width="11.08984375" style="47" customWidth="1"/>
    <col min="15881" max="15881" width="3.90625" style="47" bestFit="1" customWidth="1"/>
    <col min="15882" max="15882" width="11.08984375" style="47" customWidth="1"/>
    <col min="15883" max="15883" width="6" style="47" customWidth="1"/>
    <col min="15884" max="15884" width="5.08984375" style="47" customWidth="1"/>
    <col min="15885" max="15885" width="5.90625" style="47" customWidth="1"/>
    <col min="15886" max="15886" width="3.08984375" style="47" customWidth="1"/>
    <col min="15887" max="15887" width="12.90625" style="47" customWidth="1"/>
    <col min="15888" max="15888" width="2.90625" style="47" customWidth="1"/>
    <col min="15889" max="15889" width="77.453125" style="47" customWidth="1"/>
    <col min="15890" max="16134" width="11.36328125" style="47"/>
    <col min="16135" max="16135" width="16.90625" style="47" customWidth="1"/>
    <col min="16136" max="16136" width="11.08984375" style="47" customWidth="1"/>
    <col min="16137" max="16137" width="3.90625" style="47" bestFit="1" customWidth="1"/>
    <col min="16138" max="16138" width="11.08984375" style="47" customWidth="1"/>
    <col min="16139" max="16139" width="6" style="47" customWidth="1"/>
    <col min="16140" max="16140" width="5.08984375" style="47" customWidth="1"/>
    <col min="16141" max="16141" width="5.90625" style="47" customWidth="1"/>
    <col min="16142" max="16142" width="3.08984375" style="47" customWidth="1"/>
    <col min="16143" max="16143" width="12.90625" style="47" customWidth="1"/>
    <col min="16144" max="16144" width="2.90625" style="47" customWidth="1"/>
    <col min="16145" max="16145" width="77.453125" style="47" customWidth="1"/>
    <col min="16146" max="16384" width="11.36328125" style="47"/>
  </cols>
  <sheetData>
    <row r="1" spans="1:42" ht="24.75" customHeight="1">
      <c r="A1" s="216" t="s">
        <v>195</v>
      </c>
      <c r="B1" s="156"/>
      <c r="C1" s="99"/>
      <c r="D1" s="429" t="str">
        <f>"作　業　日　報　兼　直　接　人　件　費　個　別　明　細　表　（"&amp;AJ7&amp;"年"&amp;AJ8&amp;"月支払分）"</f>
        <v>作　業　日　報　兼　直　接　人　件　費　個　別　明　細　表　（2026年8月支払分）</v>
      </c>
      <c r="E1" s="429"/>
      <c r="F1" s="429"/>
      <c r="G1" s="429"/>
      <c r="H1" s="429"/>
      <c r="I1" s="429"/>
      <c r="J1" s="429"/>
      <c r="K1" s="429"/>
      <c r="L1" s="429"/>
      <c r="M1" s="429"/>
      <c r="N1" s="429"/>
      <c r="AD1" s="425" t="s">
        <v>94</v>
      </c>
      <c r="AE1" s="48" t="s">
        <v>44</v>
      </c>
      <c r="AF1" s="49">
        <f>初期条件設定表!$C$10</f>
        <v>0.375</v>
      </c>
      <c r="AG1" s="49">
        <f>初期条件設定表!$C$14</f>
        <v>0.75</v>
      </c>
      <c r="AI1" s="50" t="s">
        <v>12</v>
      </c>
      <c r="AJ1" s="51">
        <f>' 入力用 従事者別直接人件費集計表（後期）'!A26</f>
        <v>2026</v>
      </c>
      <c r="AM1" s="50" t="s">
        <v>43</v>
      </c>
      <c r="AN1" s="52" t="str">
        <f ca="1">RIGHT(CELL("filename",A1),LEN(CELL("filename",A1))-FIND("]",CELL("filename",A1)))</f>
        <v>2026年8月作業分</v>
      </c>
      <c r="AO1" s="217"/>
      <c r="AP1" s="218"/>
    </row>
    <row r="2" spans="1:42" ht="24.75" customHeight="1">
      <c r="C2" s="99"/>
      <c r="D2" s="429"/>
      <c r="E2" s="429"/>
      <c r="F2" s="429"/>
      <c r="G2" s="429"/>
      <c r="H2" s="429"/>
      <c r="I2" s="429"/>
      <c r="J2" s="429"/>
      <c r="K2" s="429"/>
      <c r="L2" s="429"/>
      <c r="M2" s="429"/>
      <c r="N2" s="429"/>
      <c r="AD2" s="425"/>
      <c r="AE2" s="48"/>
      <c r="AF2" s="49">
        <f>初期条件設定表!$C$11</f>
        <v>0</v>
      </c>
      <c r="AG2" s="49">
        <f>初期条件設定表!$E$11</f>
        <v>0</v>
      </c>
      <c r="AI2" s="50" t="s">
        <v>13</v>
      </c>
      <c r="AJ2" s="51">
        <f>' 入力用 従事者別直接人件費集計表（後期）'!D26</f>
        <v>8</v>
      </c>
      <c r="AN2" s="53"/>
    </row>
    <row r="3" spans="1:42" ht="27.75" customHeight="1">
      <c r="A3" s="219" t="s">
        <v>9</v>
      </c>
      <c r="B3" s="426" t="str">
        <f>' 入力用 従事者別直接人件費集計表（後期）'!D5</f>
        <v>○○△△株式会社</v>
      </c>
      <c r="C3" s="426"/>
      <c r="D3" s="426"/>
      <c r="E3" s="220"/>
      <c r="F3" s="220"/>
      <c r="G3" s="220"/>
      <c r="H3" s="220"/>
      <c r="I3" s="220"/>
      <c r="J3" s="220"/>
      <c r="K3" s="220"/>
      <c r="L3" s="220"/>
      <c r="M3" s="220"/>
      <c r="N3" s="220"/>
      <c r="AD3" s="425"/>
      <c r="AE3" s="48" t="s">
        <v>36</v>
      </c>
      <c r="AF3" s="49">
        <f>初期条件設定表!$C$12</f>
        <v>0.5</v>
      </c>
      <c r="AG3" s="49">
        <f>初期条件設定表!$E$12</f>
        <v>0.54166666666666663</v>
      </c>
      <c r="AI3" s="50" t="s">
        <v>58</v>
      </c>
      <c r="AJ3" s="54">
        <f>DATE($AJ$1,AJ2-1,AF6+1)</f>
        <v>46235</v>
      </c>
      <c r="AN3" s="53"/>
    </row>
    <row r="4" spans="1:42" ht="27.75" customHeight="1">
      <c r="A4" s="221" t="s">
        <v>2</v>
      </c>
      <c r="B4" s="427" t="str">
        <f>' 入力用 従事者別直接人件費集計表（後期）'!D6</f>
        <v>公社　太郎</v>
      </c>
      <c r="C4" s="427"/>
      <c r="D4" s="427"/>
      <c r="E4" s="222"/>
      <c r="F4" s="222"/>
      <c r="G4" s="222"/>
      <c r="AD4" s="425"/>
      <c r="AE4" s="48"/>
      <c r="AF4" s="49">
        <f>初期条件設定表!$C$13</f>
        <v>0</v>
      </c>
      <c r="AG4" s="49">
        <f>初期条件設定表!$E$13</f>
        <v>0</v>
      </c>
      <c r="AI4" s="50" t="s">
        <v>79</v>
      </c>
      <c r="AJ4" s="54">
        <f>DATE(AJ1,AJ2,AF5)</f>
        <v>46265</v>
      </c>
      <c r="AM4" s="50" t="s">
        <v>77</v>
      </c>
      <c r="AN4" s="55">
        <f>LEN(AJ5)</f>
        <v>2</v>
      </c>
    </row>
    <row r="5" spans="1:42" ht="27.75" customHeight="1">
      <c r="A5" s="224" t="s">
        <v>8</v>
      </c>
      <c r="B5" s="428">
        <f>IF(' 入力用 従事者別直接人件費集計表（後期）'!Y8="","",' 入力用 従事者別直接人件費集計表（後期）'!Y8)</f>
        <v>0</v>
      </c>
      <c r="C5" s="428"/>
      <c r="D5" s="428"/>
      <c r="E5" s="222"/>
      <c r="F5" s="222"/>
      <c r="G5" s="222"/>
      <c r="AD5" s="425"/>
      <c r="AE5" s="48" t="s">
        <v>37</v>
      </c>
      <c r="AF5" s="56" t="str">
        <f>IF(初期条件設定表!$C$24="末",TEXT(DATE(AJ1,AJ2+1,1)-1,"d"),初期条件設定表!$C$24)</f>
        <v>31</v>
      </c>
      <c r="AG5" s="47" t="s">
        <v>38</v>
      </c>
      <c r="AI5" s="50" t="s">
        <v>57</v>
      </c>
      <c r="AJ5" s="57" t="str">
        <f>初期条件設定表!Q5</f>
        <v>土日</v>
      </c>
      <c r="AM5" s="50" t="s">
        <v>78</v>
      </c>
      <c r="AN5" s="52" t="str">
        <f>AJ5&amp;"※月火水木金土日"</f>
        <v>土日※月火水木金土日</v>
      </c>
      <c r="AO5" s="217"/>
      <c r="AP5" s="218"/>
    </row>
    <row r="6" spans="1:42" ht="22.5" customHeight="1" thickBot="1">
      <c r="A6" s="225"/>
      <c r="O6" s="58" t="s">
        <v>45</v>
      </c>
      <c r="P6" s="59" t="s">
        <v>47</v>
      </c>
      <c r="Q6" s="58" t="s">
        <v>46</v>
      </c>
      <c r="R6" s="58" t="s">
        <v>48</v>
      </c>
      <c r="S6" s="58" t="s">
        <v>49</v>
      </c>
      <c r="T6" s="58" t="s">
        <v>50</v>
      </c>
      <c r="U6" s="58" t="s">
        <v>60</v>
      </c>
      <c r="V6" s="58" t="s">
        <v>61</v>
      </c>
      <c r="W6" s="58" t="s">
        <v>62</v>
      </c>
      <c r="X6" s="58"/>
      <c r="Y6" s="58"/>
      <c r="Z6" s="58"/>
      <c r="AE6" s="50" t="s">
        <v>95</v>
      </c>
      <c r="AF6" s="56" t="str">
        <f>IF(初期条件設定表!$C$24="末",TEXT(DATE(AJ1,AJ2,1)-1,"d"),初期条件設定表!$C$24)</f>
        <v>31</v>
      </c>
      <c r="AG6" s="47" t="s">
        <v>38</v>
      </c>
      <c r="AH6" s="436" t="s">
        <v>104</v>
      </c>
      <c r="AI6" s="436"/>
      <c r="AJ6" s="226">
        <f>初期条件設定表!$C$15</f>
        <v>0.33333333333333331</v>
      </c>
    </row>
    <row r="7" spans="1:42" s="202" customFormat="1" ht="24" customHeight="1">
      <c r="A7" s="439" t="s">
        <v>7</v>
      </c>
      <c r="B7" s="441" t="s">
        <v>6</v>
      </c>
      <c r="C7" s="441"/>
      <c r="D7" s="441"/>
      <c r="E7" s="397" t="s">
        <v>5</v>
      </c>
      <c r="F7" s="398"/>
      <c r="G7" s="398"/>
      <c r="H7" s="399"/>
      <c r="I7" s="405" t="s">
        <v>103</v>
      </c>
      <c r="J7" s="405" t="s">
        <v>102</v>
      </c>
      <c r="K7" s="397" t="s">
        <v>4</v>
      </c>
      <c r="L7" s="399"/>
      <c r="M7" s="437" t="s">
        <v>218</v>
      </c>
      <c r="N7" s="438"/>
      <c r="O7" s="417" t="s">
        <v>52</v>
      </c>
      <c r="P7" s="414" t="s">
        <v>34</v>
      </c>
      <c r="Q7" s="414" t="s">
        <v>35</v>
      </c>
      <c r="R7" s="414" t="s">
        <v>53</v>
      </c>
      <c r="S7" s="414"/>
      <c r="T7" s="414" t="s">
        <v>51</v>
      </c>
      <c r="U7" s="414"/>
      <c r="V7" s="414" t="s">
        <v>54</v>
      </c>
      <c r="W7" s="410" t="s">
        <v>55</v>
      </c>
      <c r="AI7" s="202" t="s">
        <v>107</v>
      </c>
      <c r="AJ7" s="227">
        <f>IF(初期条件設定表!C26="当月",' 入力用 従事者別直接人件費集計表（後期）'!A26,' 入力用 従事者別直接人件費集計表（後期）'!A27)</f>
        <v>2026</v>
      </c>
    </row>
    <row r="8" spans="1:42" s="202" customFormat="1" ht="24" customHeight="1" thickBot="1">
      <c r="A8" s="440"/>
      <c r="B8" s="442"/>
      <c r="C8" s="442"/>
      <c r="D8" s="442"/>
      <c r="E8" s="400"/>
      <c r="F8" s="401"/>
      <c r="G8" s="401"/>
      <c r="H8" s="402"/>
      <c r="I8" s="406"/>
      <c r="J8" s="406"/>
      <c r="K8" s="403"/>
      <c r="L8" s="404"/>
      <c r="M8" s="228" t="s">
        <v>114</v>
      </c>
      <c r="N8" s="229" t="s">
        <v>139</v>
      </c>
      <c r="O8" s="417"/>
      <c r="P8" s="414"/>
      <c r="Q8" s="414"/>
      <c r="R8" s="414"/>
      <c r="S8" s="414"/>
      <c r="T8" s="414"/>
      <c r="U8" s="414"/>
      <c r="V8" s="414"/>
      <c r="W8" s="410"/>
      <c r="AI8" s="202" t="s">
        <v>106</v>
      </c>
      <c r="AJ8" s="227">
        <f>IF(初期条件設定表!C26="当月",' 入力用 従事者別直接人件費集計表（後期）'!D26,' 入力用 従事者別直接人件費集計表（後期）'!D27)</f>
        <v>8</v>
      </c>
    </row>
    <row r="9" spans="1:42" ht="46.15" customHeight="1">
      <c r="A9" s="230">
        <f>Y9</f>
        <v>46237</v>
      </c>
      <c r="B9" s="84" t="s">
        <v>32</v>
      </c>
      <c r="C9" s="232" t="s">
        <v>3</v>
      </c>
      <c r="D9" s="87" t="s">
        <v>32</v>
      </c>
      <c r="E9" s="73" t="str">
        <f>IFERROR(HOUR(Q9),"")</f>
        <v/>
      </c>
      <c r="F9" s="74" t="s">
        <v>30</v>
      </c>
      <c r="G9" s="75" t="str">
        <f>IFERROR(MINUTE(Q9),"")</f>
        <v/>
      </c>
      <c r="H9" s="120" t="s">
        <v>31</v>
      </c>
      <c r="I9" s="124" t="str">
        <f>T9</f>
        <v/>
      </c>
      <c r="J9" s="125"/>
      <c r="K9" s="76" t="str">
        <f>IFERROR((E9+G9/60)*$B$5,"")</f>
        <v/>
      </c>
      <c r="L9" s="141" t="s">
        <v>0</v>
      </c>
      <c r="M9" s="142"/>
      <c r="N9" s="143"/>
      <c r="O9" s="60" t="str">
        <f t="shared" ref="O9:O35" si="0">IF(OR(DBCS(B9)="：",B9="",DBCS(D9)="：",D9=""),"",$D9-$B9)</f>
        <v/>
      </c>
      <c r="P9" s="60" t="str">
        <f t="shared" ref="P9:P35" si="1">IFERROR(IF(J9="",D9-B9-W9,D9-B9-J9-W9),"")</f>
        <v/>
      </c>
      <c r="Q9" s="61" t="str">
        <f t="shared" ref="Q9:Q35" si="2">IFERROR(MIN(IF(P9&gt;0,FLOOR(P9,"0:30"),""),$AJ$6),"")</f>
        <v/>
      </c>
      <c r="R9" s="62" t="str">
        <f t="shared" ref="R9:R35" si="3">IF(OR(DBCS($B9)="：",$B9="",DBCS($D9)="：",$D9=""),"",MAX(MIN($D9,AF$1)-MAX($B9,TIME(0,0,0)),0))</f>
        <v/>
      </c>
      <c r="S9" s="62" t="str">
        <f t="shared" ref="S9:S35" si="4">IF(OR(DBCS($B9)="：",$B9="",DBCS($D9)="：",$D9=""),"",MAX(MIN($D9,AG$2)-MAX($B9,$AF$2),0))</f>
        <v/>
      </c>
      <c r="T9" s="62" t="str">
        <f t="shared" ref="T9:T35" si="5">IF(OR(DBCS($B9)="：",$B9="",DBCS($D9)="：",$D9=""),"",MAX(MIN($D9,$AG$3)-MAX($B9,$AF$3),0))</f>
        <v/>
      </c>
      <c r="U9" s="62" t="str">
        <f t="shared" ref="U9:U35" si="6">IF(OR(DBCS($B9)="：",$B9="",DBCS($D9)="：",$D9=""),"",MAX(MIN($D9,$AG$4)-MAX($B9,$AF$4),0))</f>
        <v/>
      </c>
      <c r="V9" s="62" t="str">
        <f t="shared" ref="V9:V35" si="7">IF(OR(DBCS($B9)="：",$B9="",DBCS($D9)="：",$D9=""),"",MAX(MIN($D9,TIME(23,59,59))-MAX($B9,$AG$1),0))</f>
        <v/>
      </c>
      <c r="W9" s="62" t="str">
        <f>IF(OR(DBCS($B9)="：",$B9="",DBCS($D9)="：",$D9=""),"",SUM(R9:V9))</f>
        <v/>
      </c>
      <c r="Y9" s="230">
        <f>IF($AJ$3="","",IF(FIND(TEXT($AJ$3,"aaa"),$AN$5)&gt;$AN$4,$AJ$3,IF(FIND(TEXT($AJ$3+1,"aaa"),$AN$5)&gt;$AN$4,$AJ$3+1,IF(FIND(TEXT($AJ$3+2,"aaa"),$AN$5)&gt;$AN$4,$AJ$3+2,IF(FIND(TEXT($AJ$3+3,"aaa"),$AN$5)&gt;$AN$4,$AJ$3+3,"")))))</f>
        <v>46237</v>
      </c>
      <c r="AA9" s="63"/>
    </row>
    <row r="10" spans="1:42" ht="46.15" customHeight="1">
      <c r="A10" s="230">
        <f t="shared" ref="A10:A35" si="8">Y10</f>
        <v>46238</v>
      </c>
      <c r="B10" s="84" t="s">
        <v>32</v>
      </c>
      <c r="C10" s="232" t="s">
        <v>3</v>
      </c>
      <c r="D10" s="87" t="s">
        <v>32</v>
      </c>
      <c r="E10" s="73" t="str">
        <f>IFERROR(HOUR(Q10),"")</f>
        <v/>
      </c>
      <c r="F10" s="74" t="s">
        <v>30</v>
      </c>
      <c r="G10" s="75" t="str">
        <f>IFERROR(MINUTE(Q10),"")</f>
        <v/>
      </c>
      <c r="H10" s="120" t="s">
        <v>31</v>
      </c>
      <c r="I10" s="122" t="str">
        <f t="shared" ref="I10:I35" si="9">T10</f>
        <v/>
      </c>
      <c r="J10" s="125"/>
      <c r="K10" s="76" t="str">
        <f t="shared" ref="K10:K35" si="10">IFERROR((E10+G10/60)*$B$5,"")</f>
        <v/>
      </c>
      <c r="L10" s="141" t="s">
        <v>0</v>
      </c>
      <c r="M10" s="144"/>
      <c r="N10" s="145"/>
      <c r="O10" s="60" t="str">
        <f t="shared" si="0"/>
        <v/>
      </c>
      <c r="P10" s="60" t="str">
        <f t="shared" si="1"/>
        <v/>
      </c>
      <c r="Q10" s="61" t="str">
        <f t="shared" si="2"/>
        <v/>
      </c>
      <c r="R10" s="62" t="str">
        <f t="shared" si="3"/>
        <v/>
      </c>
      <c r="S10" s="62" t="str">
        <f t="shared" si="4"/>
        <v/>
      </c>
      <c r="T10" s="62" t="str">
        <f t="shared" si="5"/>
        <v/>
      </c>
      <c r="U10" s="62" t="str">
        <f t="shared" si="6"/>
        <v/>
      </c>
      <c r="V10" s="62" t="str">
        <f t="shared" si="7"/>
        <v/>
      </c>
      <c r="W10" s="62" t="str">
        <f t="shared" ref="W10:W33" si="11">IF(OR(DBCS($B10)="：",$B10="",DBCS($D10)="：",$D10=""),"",SUM(R10:V10))</f>
        <v/>
      </c>
      <c r="Y10" s="230">
        <f t="shared" ref="Y10:Y35" si="12">IF($A9="","",IF(AND($A9+1&lt;=$AJ$4,FIND(TEXT($A9+1,"aaa"),$AN$5)&gt;$AN$4),$A9+1,IF(AND($A9+2&lt;=$AJ$4,FIND(TEXT($A9+2,"aaa"),$AN$5)&gt;$AN$4),$A9+2,IF(AND($A9+3&lt;=$AJ$4,FIND(TEXT($A9+3,"aaa"),$AN$5)&gt;$AN$4),$A9+3,IF(AND($A9+4&lt;=$AJ$4,FIND(TEXT($A9+4,"aaa"),$AN$5)&gt;$AN$4),$A9+4,"")))))</f>
        <v>46238</v>
      </c>
      <c r="AA10" s="63"/>
      <c r="AE10" s="236" t="s">
        <v>115</v>
      </c>
      <c r="AF10" s="236" t="s">
        <v>155</v>
      </c>
    </row>
    <row r="11" spans="1:42" ht="46.15" customHeight="1">
      <c r="A11" s="230">
        <f t="shared" si="8"/>
        <v>46239</v>
      </c>
      <c r="B11" s="84" t="s">
        <v>32</v>
      </c>
      <c r="C11" s="232" t="s">
        <v>3</v>
      </c>
      <c r="D11" s="87" t="s">
        <v>32</v>
      </c>
      <c r="E11" s="73" t="str">
        <f>IFERROR(HOUR(Q11),"")</f>
        <v/>
      </c>
      <c r="F11" s="74" t="s">
        <v>30</v>
      </c>
      <c r="G11" s="75" t="str">
        <f>IFERROR(MINUTE(Q11),"")</f>
        <v/>
      </c>
      <c r="H11" s="120" t="s">
        <v>31</v>
      </c>
      <c r="I11" s="122" t="str">
        <f t="shared" si="9"/>
        <v/>
      </c>
      <c r="J11" s="125"/>
      <c r="K11" s="76" t="str">
        <f t="shared" si="10"/>
        <v/>
      </c>
      <c r="L11" s="141" t="s">
        <v>0</v>
      </c>
      <c r="M11" s="144"/>
      <c r="N11" s="145"/>
      <c r="O11" s="60" t="str">
        <f t="shared" si="0"/>
        <v/>
      </c>
      <c r="P11" s="60" t="str">
        <f t="shared" si="1"/>
        <v/>
      </c>
      <c r="Q11" s="61" t="str">
        <f t="shared" si="2"/>
        <v/>
      </c>
      <c r="R11" s="62" t="str">
        <f t="shared" si="3"/>
        <v/>
      </c>
      <c r="S11" s="62" t="str">
        <f t="shared" si="4"/>
        <v/>
      </c>
      <c r="T11" s="62" t="str">
        <f t="shared" si="5"/>
        <v/>
      </c>
      <c r="U11" s="62" t="str">
        <f t="shared" si="6"/>
        <v/>
      </c>
      <c r="V11" s="62" t="str">
        <f t="shared" si="7"/>
        <v/>
      </c>
      <c r="W11" s="62" t="str">
        <f t="shared" si="11"/>
        <v/>
      </c>
      <c r="Y11" s="230">
        <f t="shared" si="12"/>
        <v>46239</v>
      </c>
      <c r="AA11" s="63"/>
      <c r="AE11" s="237" t="str">
        <f>初期条件設定表!U5</f>
        <v>　</v>
      </c>
      <c r="AF11" s="238" t="str">
        <f>初期条件設定表!V5</f>
        <v>　</v>
      </c>
    </row>
    <row r="12" spans="1:42" ht="46.15" customHeight="1">
      <c r="A12" s="230">
        <f t="shared" si="8"/>
        <v>46240</v>
      </c>
      <c r="B12" s="84" t="s">
        <v>32</v>
      </c>
      <c r="C12" s="232" t="s">
        <v>3</v>
      </c>
      <c r="D12" s="87" t="s">
        <v>32</v>
      </c>
      <c r="E12" s="73" t="str">
        <f>IFERROR(HOUR(Q12),"")</f>
        <v/>
      </c>
      <c r="F12" s="74" t="s">
        <v>30</v>
      </c>
      <c r="G12" s="75" t="str">
        <f>IFERROR(MINUTE(Q12),"")</f>
        <v/>
      </c>
      <c r="H12" s="120" t="s">
        <v>31</v>
      </c>
      <c r="I12" s="122" t="str">
        <f t="shared" si="9"/>
        <v/>
      </c>
      <c r="J12" s="125"/>
      <c r="K12" s="76" t="str">
        <f t="shared" si="10"/>
        <v/>
      </c>
      <c r="L12" s="141" t="s">
        <v>0</v>
      </c>
      <c r="M12" s="144"/>
      <c r="N12" s="145"/>
      <c r="O12" s="60" t="str">
        <f t="shared" si="0"/>
        <v/>
      </c>
      <c r="P12" s="60" t="str">
        <f t="shared" si="1"/>
        <v/>
      </c>
      <c r="Q12" s="61" t="str">
        <f t="shared" si="2"/>
        <v/>
      </c>
      <c r="R12" s="62" t="str">
        <f t="shared" si="3"/>
        <v/>
      </c>
      <c r="S12" s="62" t="str">
        <f t="shared" si="4"/>
        <v/>
      </c>
      <c r="T12" s="62" t="str">
        <f t="shared" si="5"/>
        <v/>
      </c>
      <c r="U12" s="62" t="str">
        <f t="shared" si="6"/>
        <v/>
      </c>
      <c r="V12" s="62" t="str">
        <f t="shared" si="7"/>
        <v/>
      </c>
      <c r="W12" s="62" t="str">
        <f t="shared" si="11"/>
        <v/>
      </c>
      <c r="Y12" s="230">
        <f t="shared" si="12"/>
        <v>46240</v>
      </c>
      <c r="AA12" s="63"/>
      <c r="AE12" s="237" t="str">
        <f>初期条件設定表!U6</f>
        <v>設計（除ソフトウェア）</v>
      </c>
      <c r="AF12" s="239" t="str">
        <f>初期条件設定表!V6</f>
        <v>A</v>
      </c>
    </row>
    <row r="13" spans="1:42" ht="46.15" customHeight="1">
      <c r="A13" s="230">
        <f t="shared" si="8"/>
        <v>46241</v>
      </c>
      <c r="B13" s="84" t="s">
        <v>32</v>
      </c>
      <c r="C13" s="232" t="s">
        <v>3</v>
      </c>
      <c r="D13" s="87" t="s">
        <v>32</v>
      </c>
      <c r="E13" s="73" t="str">
        <f>IFERROR(HOUR(Q13),"")</f>
        <v/>
      </c>
      <c r="F13" s="74" t="s">
        <v>30</v>
      </c>
      <c r="G13" s="75" t="str">
        <f>IFERROR(MINUTE(Q13),"")</f>
        <v/>
      </c>
      <c r="H13" s="120" t="s">
        <v>31</v>
      </c>
      <c r="I13" s="122" t="str">
        <f t="shared" si="9"/>
        <v/>
      </c>
      <c r="J13" s="125"/>
      <c r="K13" s="76" t="str">
        <f t="shared" si="10"/>
        <v/>
      </c>
      <c r="L13" s="141" t="s">
        <v>0</v>
      </c>
      <c r="M13" s="144"/>
      <c r="N13" s="145"/>
      <c r="O13" s="60" t="str">
        <f t="shared" si="0"/>
        <v/>
      </c>
      <c r="P13" s="60" t="str">
        <f t="shared" si="1"/>
        <v/>
      </c>
      <c r="Q13" s="61" t="str">
        <f t="shared" si="2"/>
        <v/>
      </c>
      <c r="R13" s="62" t="str">
        <f t="shared" si="3"/>
        <v/>
      </c>
      <c r="S13" s="62" t="str">
        <f t="shared" si="4"/>
        <v/>
      </c>
      <c r="T13" s="62" t="str">
        <f t="shared" si="5"/>
        <v/>
      </c>
      <c r="U13" s="62" t="str">
        <f t="shared" si="6"/>
        <v/>
      </c>
      <c r="V13" s="62" t="str">
        <f t="shared" si="7"/>
        <v/>
      </c>
      <c r="W13" s="62" t="str">
        <f t="shared" si="11"/>
        <v/>
      </c>
      <c r="X13" s="62" t="str">
        <f t="shared" ref="X13:X35" si="13">IF(OR(DBCS($B13)="：",$B13="",DBCS($D13)="：",$D13=""),"",MAX(MIN($D13,$AG$3)-MAX($B13,$AF$3),0))</f>
        <v/>
      </c>
      <c r="Y13" s="230">
        <f t="shared" si="12"/>
        <v>46241</v>
      </c>
      <c r="Z13" s="62" t="str">
        <f t="shared" ref="Z13:Z33" si="14">IF(OR(DBCS($B13)="：",$B13="",DBCS($D13)="：",$D13=""),"",MAX(MIN($D13,TIME(23,59,59))-MAX($B13,$AG$1),0))</f>
        <v/>
      </c>
      <c r="AA13" s="63"/>
      <c r="AE13" s="237" t="str">
        <f>初期条件設定表!U7</f>
        <v>要件定義</v>
      </c>
      <c r="AF13" s="239" t="str">
        <f>初期条件設定表!V7</f>
        <v>B</v>
      </c>
    </row>
    <row r="14" spans="1:42" ht="46.15" customHeight="1">
      <c r="A14" s="230">
        <f t="shared" si="8"/>
        <v>46244</v>
      </c>
      <c r="B14" s="84" t="s">
        <v>32</v>
      </c>
      <c r="C14" s="232" t="s">
        <v>3</v>
      </c>
      <c r="D14" s="87" t="s">
        <v>32</v>
      </c>
      <c r="E14" s="73" t="str">
        <f t="shared" ref="E14:E35" si="15">IFERROR(HOUR(Q14),"")</f>
        <v/>
      </c>
      <c r="F14" s="74" t="s">
        <v>30</v>
      </c>
      <c r="G14" s="75" t="str">
        <f t="shared" ref="G14:G35" si="16">IFERROR(MINUTE(Q14),"")</f>
        <v/>
      </c>
      <c r="H14" s="120" t="s">
        <v>31</v>
      </c>
      <c r="I14" s="122" t="str">
        <f t="shared" si="9"/>
        <v/>
      </c>
      <c r="J14" s="125"/>
      <c r="K14" s="76" t="str">
        <f t="shared" si="10"/>
        <v/>
      </c>
      <c r="L14" s="141" t="s">
        <v>0</v>
      </c>
      <c r="M14" s="144"/>
      <c r="N14" s="145"/>
      <c r="O14" s="60" t="str">
        <f t="shared" si="0"/>
        <v/>
      </c>
      <c r="P14" s="60" t="str">
        <f t="shared" si="1"/>
        <v/>
      </c>
      <c r="Q14" s="61" t="str">
        <f t="shared" si="2"/>
        <v/>
      </c>
      <c r="R14" s="62" t="str">
        <f t="shared" si="3"/>
        <v/>
      </c>
      <c r="S14" s="62" t="str">
        <f t="shared" si="4"/>
        <v/>
      </c>
      <c r="T14" s="62" t="str">
        <f t="shared" si="5"/>
        <v/>
      </c>
      <c r="U14" s="62" t="str">
        <f t="shared" si="6"/>
        <v/>
      </c>
      <c r="V14" s="62" t="str">
        <f t="shared" si="7"/>
        <v/>
      </c>
      <c r="W14" s="62" t="str">
        <f t="shared" si="11"/>
        <v/>
      </c>
      <c r="X14" s="62" t="str">
        <f t="shared" si="13"/>
        <v/>
      </c>
      <c r="Y14" s="230">
        <f t="shared" si="12"/>
        <v>46244</v>
      </c>
      <c r="Z14" s="62" t="str">
        <f t="shared" si="14"/>
        <v/>
      </c>
      <c r="AA14" s="63"/>
      <c r="AE14" s="237" t="str">
        <f>初期条件設定表!U8</f>
        <v>システム要件定義</v>
      </c>
      <c r="AF14" s="239" t="str">
        <f>初期条件設定表!V8</f>
        <v>C</v>
      </c>
    </row>
    <row r="15" spans="1:42" ht="46.15" customHeight="1">
      <c r="A15" s="230">
        <f t="shared" si="8"/>
        <v>46245</v>
      </c>
      <c r="B15" s="84" t="s">
        <v>32</v>
      </c>
      <c r="C15" s="232" t="s">
        <v>3</v>
      </c>
      <c r="D15" s="87" t="s">
        <v>32</v>
      </c>
      <c r="E15" s="73" t="str">
        <f t="shared" si="15"/>
        <v/>
      </c>
      <c r="F15" s="74" t="s">
        <v>30</v>
      </c>
      <c r="G15" s="75" t="str">
        <f t="shared" si="16"/>
        <v/>
      </c>
      <c r="H15" s="120" t="s">
        <v>31</v>
      </c>
      <c r="I15" s="122" t="str">
        <f t="shared" si="9"/>
        <v/>
      </c>
      <c r="J15" s="125"/>
      <c r="K15" s="76" t="str">
        <f t="shared" si="10"/>
        <v/>
      </c>
      <c r="L15" s="141" t="s">
        <v>0</v>
      </c>
      <c r="M15" s="144"/>
      <c r="N15" s="145"/>
      <c r="O15" s="60" t="str">
        <f t="shared" si="0"/>
        <v/>
      </c>
      <c r="P15" s="60" t="str">
        <f t="shared" si="1"/>
        <v/>
      </c>
      <c r="Q15" s="61" t="str">
        <f t="shared" si="2"/>
        <v/>
      </c>
      <c r="R15" s="62" t="str">
        <f t="shared" si="3"/>
        <v/>
      </c>
      <c r="S15" s="62" t="str">
        <f t="shared" si="4"/>
        <v/>
      </c>
      <c r="T15" s="62" t="str">
        <f t="shared" si="5"/>
        <v/>
      </c>
      <c r="U15" s="62" t="str">
        <f t="shared" si="6"/>
        <v/>
      </c>
      <c r="V15" s="62" t="str">
        <f t="shared" si="7"/>
        <v/>
      </c>
      <c r="W15" s="62" t="str">
        <f t="shared" si="11"/>
        <v/>
      </c>
      <c r="X15" s="62" t="str">
        <f t="shared" si="13"/>
        <v/>
      </c>
      <c r="Y15" s="230">
        <f t="shared" si="12"/>
        <v>46245</v>
      </c>
      <c r="Z15" s="62" t="str">
        <f t="shared" si="14"/>
        <v/>
      </c>
      <c r="AA15" s="63"/>
      <c r="AE15" s="237" t="str">
        <f>初期条件設定表!U9</f>
        <v>システム方式設計</v>
      </c>
      <c r="AF15" s="239" t="str">
        <f>初期条件設定表!V9</f>
        <v>D</v>
      </c>
    </row>
    <row r="16" spans="1:42" ht="46.15" customHeight="1">
      <c r="A16" s="230">
        <f t="shared" si="8"/>
        <v>46246</v>
      </c>
      <c r="B16" s="84" t="s">
        <v>32</v>
      </c>
      <c r="C16" s="232" t="s">
        <v>3</v>
      </c>
      <c r="D16" s="87" t="s">
        <v>32</v>
      </c>
      <c r="E16" s="73" t="str">
        <f t="shared" si="15"/>
        <v/>
      </c>
      <c r="F16" s="74" t="s">
        <v>30</v>
      </c>
      <c r="G16" s="75" t="str">
        <f t="shared" si="16"/>
        <v/>
      </c>
      <c r="H16" s="120" t="s">
        <v>31</v>
      </c>
      <c r="I16" s="122" t="str">
        <f t="shared" si="9"/>
        <v/>
      </c>
      <c r="J16" s="125"/>
      <c r="K16" s="76" t="str">
        <f t="shared" si="10"/>
        <v/>
      </c>
      <c r="L16" s="141" t="s">
        <v>0</v>
      </c>
      <c r="M16" s="144"/>
      <c r="N16" s="145"/>
      <c r="O16" s="60" t="str">
        <f t="shared" si="0"/>
        <v/>
      </c>
      <c r="P16" s="60" t="str">
        <f t="shared" si="1"/>
        <v/>
      </c>
      <c r="Q16" s="61" t="str">
        <f t="shared" si="2"/>
        <v/>
      </c>
      <c r="R16" s="62" t="str">
        <f t="shared" si="3"/>
        <v/>
      </c>
      <c r="S16" s="62" t="str">
        <f t="shared" si="4"/>
        <v/>
      </c>
      <c r="T16" s="62" t="str">
        <f t="shared" si="5"/>
        <v/>
      </c>
      <c r="U16" s="62" t="str">
        <f t="shared" si="6"/>
        <v/>
      </c>
      <c r="V16" s="62" t="str">
        <f t="shared" si="7"/>
        <v/>
      </c>
      <c r="W16" s="62" t="str">
        <f t="shared" si="11"/>
        <v/>
      </c>
      <c r="X16" s="62" t="str">
        <f t="shared" si="13"/>
        <v/>
      </c>
      <c r="Y16" s="230">
        <f t="shared" si="12"/>
        <v>46246</v>
      </c>
      <c r="Z16" s="62" t="str">
        <f t="shared" si="14"/>
        <v/>
      </c>
      <c r="AA16" s="63"/>
      <c r="AE16" s="237" t="str">
        <f>初期条件設定表!U10</f>
        <v>ソフトウエア設計</v>
      </c>
      <c r="AF16" s="239" t="str">
        <f>初期条件設定表!V10</f>
        <v>E</v>
      </c>
    </row>
    <row r="17" spans="1:32" ht="46.15" customHeight="1">
      <c r="A17" s="230">
        <f t="shared" si="8"/>
        <v>46247</v>
      </c>
      <c r="B17" s="84" t="s">
        <v>32</v>
      </c>
      <c r="C17" s="232" t="s">
        <v>3</v>
      </c>
      <c r="D17" s="87" t="s">
        <v>32</v>
      </c>
      <c r="E17" s="73" t="str">
        <f t="shared" si="15"/>
        <v/>
      </c>
      <c r="F17" s="74" t="s">
        <v>30</v>
      </c>
      <c r="G17" s="75" t="str">
        <f t="shared" si="16"/>
        <v/>
      </c>
      <c r="H17" s="120" t="s">
        <v>31</v>
      </c>
      <c r="I17" s="122" t="str">
        <f t="shared" si="9"/>
        <v/>
      </c>
      <c r="J17" s="125"/>
      <c r="K17" s="76" t="str">
        <f t="shared" si="10"/>
        <v/>
      </c>
      <c r="L17" s="141" t="s">
        <v>0</v>
      </c>
      <c r="M17" s="144"/>
      <c r="N17" s="145"/>
      <c r="O17" s="60" t="str">
        <f t="shared" si="0"/>
        <v/>
      </c>
      <c r="P17" s="60" t="str">
        <f t="shared" si="1"/>
        <v/>
      </c>
      <c r="Q17" s="61" t="str">
        <f t="shared" si="2"/>
        <v/>
      </c>
      <c r="R17" s="62" t="str">
        <f t="shared" si="3"/>
        <v/>
      </c>
      <c r="S17" s="62" t="str">
        <f t="shared" si="4"/>
        <v/>
      </c>
      <c r="T17" s="62" t="str">
        <f t="shared" si="5"/>
        <v/>
      </c>
      <c r="U17" s="62" t="str">
        <f t="shared" si="6"/>
        <v/>
      </c>
      <c r="V17" s="62" t="str">
        <f t="shared" si="7"/>
        <v/>
      </c>
      <c r="W17" s="62" t="str">
        <f t="shared" si="11"/>
        <v/>
      </c>
      <c r="X17" s="62" t="str">
        <f t="shared" si="13"/>
        <v/>
      </c>
      <c r="Y17" s="230">
        <f t="shared" si="12"/>
        <v>46247</v>
      </c>
      <c r="Z17" s="62" t="str">
        <f t="shared" si="14"/>
        <v/>
      </c>
      <c r="AA17" s="63"/>
      <c r="AE17" s="237" t="str">
        <f>初期条件設定表!U11</f>
        <v>プログラミング</v>
      </c>
      <c r="AF17" s="239" t="str">
        <f>初期条件設定表!V11</f>
        <v>F</v>
      </c>
    </row>
    <row r="18" spans="1:32" ht="46.15" customHeight="1">
      <c r="A18" s="230">
        <f t="shared" si="8"/>
        <v>46248</v>
      </c>
      <c r="B18" s="84" t="s">
        <v>32</v>
      </c>
      <c r="C18" s="232" t="s">
        <v>3</v>
      </c>
      <c r="D18" s="87" t="s">
        <v>32</v>
      </c>
      <c r="E18" s="73" t="str">
        <f t="shared" si="15"/>
        <v/>
      </c>
      <c r="F18" s="74" t="s">
        <v>30</v>
      </c>
      <c r="G18" s="75" t="str">
        <f t="shared" si="16"/>
        <v/>
      </c>
      <c r="H18" s="120" t="s">
        <v>31</v>
      </c>
      <c r="I18" s="122" t="str">
        <f t="shared" si="9"/>
        <v/>
      </c>
      <c r="J18" s="125"/>
      <c r="K18" s="76" t="str">
        <f t="shared" si="10"/>
        <v/>
      </c>
      <c r="L18" s="141" t="s">
        <v>0</v>
      </c>
      <c r="M18" s="144"/>
      <c r="N18" s="145"/>
      <c r="O18" s="60" t="str">
        <f t="shared" si="0"/>
        <v/>
      </c>
      <c r="P18" s="60" t="str">
        <f t="shared" si="1"/>
        <v/>
      </c>
      <c r="Q18" s="61" t="str">
        <f t="shared" si="2"/>
        <v/>
      </c>
      <c r="R18" s="62" t="str">
        <f t="shared" si="3"/>
        <v/>
      </c>
      <c r="S18" s="62" t="str">
        <f t="shared" si="4"/>
        <v/>
      </c>
      <c r="T18" s="62" t="str">
        <f t="shared" si="5"/>
        <v/>
      </c>
      <c r="U18" s="62" t="str">
        <f t="shared" si="6"/>
        <v/>
      </c>
      <c r="V18" s="62" t="str">
        <f t="shared" si="7"/>
        <v/>
      </c>
      <c r="W18" s="62" t="str">
        <f t="shared" si="11"/>
        <v/>
      </c>
      <c r="X18" s="62" t="str">
        <f t="shared" si="13"/>
        <v/>
      </c>
      <c r="Y18" s="230">
        <f t="shared" si="12"/>
        <v>46248</v>
      </c>
      <c r="Z18" s="62" t="str">
        <f t="shared" si="14"/>
        <v/>
      </c>
      <c r="AA18" s="63"/>
      <c r="AE18" s="237" t="str">
        <f>初期条件設定表!U12</f>
        <v>ソフトウエアテスト</v>
      </c>
      <c r="AF18" s="239" t="str">
        <f>初期条件設定表!V12</f>
        <v>G</v>
      </c>
    </row>
    <row r="19" spans="1:32" ht="46.15" customHeight="1">
      <c r="A19" s="230">
        <f t="shared" si="8"/>
        <v>46251</v>
      </c>
      <c r="B19" s="84" t="s">
        <v>32</v>
      </c>
      <c r="C19" s="232" t="s">
        <v>3</v>
      </c>
      <c r="D19" s="87" t="s">
        <v>32</v>
      </c>
      <c r="E19" s="73" t="str">
        <f t="shared" si="15"/>
        <v/>
      </c>
      <c r="F19" s="74" t="s">
        <v>30</v>
      </c>
      <c r="G19" s="75" t="str">
        <f t="shared" si="16"/>
        <v/>
      </c>
      <c r="H19" s="120" t="s">
        <v>31</v>
      </c>
      <c r="I19" s="122" t="str">
        <f t="shared" si="9"/>
        <v/>
      </c>
      <c r="J19" s="125"/>
      <c r="K19" s="76" t="str">
        <f t="shared" si="10"/>
        <v/>
      </c>
      <c r="L19" s="141" t="s">
        <v>0</v>
      </c>
      <c r="M19" s="144"/>
      <c r="N19" s="145"/>
      <c r="O19" s="60" t="str">
        <f t="shared" si="0"/>
        <v/>
      </c>
      <c r="P19" s="60" t="str">
        <f t="shared" si="1"/>
        <v/>
      </c>
      <c r="Q19" s="61" t="str">
        <f t="shared" si="2"/>
        <v/>
      </c>
      <c r="R19" s="62" t="str">
        <f t="shared" si="3"/>
        <v/>
      </c>
      <c r="S19" s="62" t="str">
        <f t="shared" si="4"/>
        <v/>
      </c>
      <c r="T19" s="62" t="str">
        <f t="shared" si="5"/>
        <v/>
      </c>
      <c r="U19" s="62" t="str">
        <f t="shared" si="6"/>
        <v/>
      </c>
      <c r="V19" s="62" t="str">
        <f t="shared" si="7"/>
        <v/>
      </c>
      <c r="W19" s="62" t="str">
        <f t="shared" si="11"/>
        <v/>
      </c>
      <c r="X19" s="62" t="str">
        <f t="shared" si="13"/>
        <v/>
      </c>
      <c r="Y19" s="230">
        <f t="shared" si="12"/>
        <v>46251</v>
      </c>
      <c r="Z19" s="62" t="str">
        <f t="shared" si="14"/>
        <v/>
      </c>
      <c r="AA19" s="63"/>
      <c r="AE19" s="237" t="str">
        <f>初期条件設定表!U13</f>
        <v>システム結合</v>
      </c>
      <c r="AF19" s="239" t="str">
        <f>初期条件設定表!V13</f>
        <v>H</v>
      </c>
    </row>
    <row r="20" spans="1:32" ht="46.15" customHeight="1">
      <c r="A20" s="230">
        <f t="shared" si="8"/>
        <v>46252</v>
      </c>
      <c r="B20" s="84" t="s">
        <v>32</v>
      </c>
      <c r="C20" s="232" t="s">
        <v>3</v>
      </c>
      <c r="D20" s="87" t="s">
        <v>32</v>
      </c>
      <c r="E20" s="73" t="str">
        <f t="shared" si="15"/>
        <v/>
      </c>
      <c r="F20" s="74" t="s">
        <v>30</v>
      </c>
      <c r="G20" s="75" t="str">
        <f t="shared" si="16"/>
        <v/>
      </c>
      <c r="H20" s="120" t="s">
        <v>31</v>
      </c>
      <c r="I20" s="122" t="str">
        <f t="shared" si="9"/>
        <v/>
      </c>
      <c r="J20" s="125"/>
      <c r="K20" s="76" t="str">
        <f t="shared" si="10"/>
        <v/>
      </c>
      <c r="L20" s="141" t="s">
        <v>0</v>
      </c>
      <c r="M20" s="144"/>
      <c r="N20" s="145"/>
      <c r="O20" s="60" t="str">
        <f t="shared" si="0"/>
        <v/>
      </c>
      <c r="P20" s="60" t="str">
        <f t="shared" si="1"/>
        <v/>
      </c>
      <c r="Q20" s="61" t="str">
        <f t="shared" si="2"/>
        <v/>
      </c>
      <c r="R20" s="62" t="str">
        <f t="shared" si="3"/>
        <v/>
      </c>
      <c r="S20" s="62" t="str">
        <f t="shared" si="4"/>
        <v/>
      </c>
      <c r="T20" s="62" t="str">
        <f t="shared" si="5"/>
        <v/>
      </c>
      <c r="U20" s="62" t="str">
        <f t="shared" si="6"/>
        <v/>
      </c>
      <c r="V20" s="62" t="str">
        <f t="shared" si="7"/>
        <v/>
      </c>
      <c r="W20" s="62" t="str">
        <f t="shared" si="11"/>
        <v/>
      </c>
      <c r="X20" s="62" t="str">
        <f t="shared" si="13"/>
        <v/>
      </c>
      <c r="Y20" s="230">
        <f t="shared" si="12"/>
        <v>46252</v>
      </c>
      <c r="Z20" s="62" t="str">
        <f t="shared" si="14"/>
        <v/>
      </c>
      <c r="AA20" s="63"/>
      <c r="AE20" s="237" t="str">
        <f>初期条件設定表!U14</f>
        <v>システムテスト</v>
      </c>
      <c r="AF20" s="239" t="str">
        <f>初期条件設定表!V14</f>
        <v>I</v>
      </c>
    </row>
    <row r="21" spans="1:32" ht="46.15" customHeight="1">
      <c r="A21" s="230">
        <f t="shared" si="8"/>
        <v>46253</v>
      </c>
      <c r="B21" s="84" t="s">
        <v>32</v>
      </c>
      <c r="C21" s="232" t="s">
        <v>3</v>
      </c>
      <c r="D21" s="87" t="s">
        <v>32</v>
      </c>
      <c r="E21" s="73" t="str">
        <f t="shared" si="15"/>
        <v/>
      </c>
      <c r="F21" s="74" t="s">
        <v>30</v>
      </c>
      <c r="G21" s="75" t="str">
        <f t="shared" si="16"/>
        <v/>
      </c>
      <c r="H21" s="120" t="s">
        <v>31</v>
      </c>
      <c r="I21" s="122" t="str">
        <f t="shared" si="9"/>
        <v/>
      </c>
      <c r="J21" s="125"/>
      <c r="K21" s="76" t="str">
        <f t="shared" si="10"/>
        <v/>
      </c>
      <c r="L21" s="141" t="s">
        <v>0</v>
      </c>
      <c r="M21" s="144"/>
      <c r="N21" s="145"/>
      <c r="O21" s="60" t="str">
        <f t="shared" si="0"/>
        <v/>
      </c>
      <c r="P21" s="60" t="str">
        <f t="shared" si="1"/>
        <v/>
      </c>
      <c r="Q21" s="61" t="str">
        <f t="shared" si="2"/>
        <v/>
      </c>
      <c r="R21" s="62" t="str">
        <f t="shared" si="3"/>
        <v/>
      </c>
      <c r="S21" s="62" t="str">
        <f t="shared" si="4"/>
        <v/>
      </c>
      <c r="T21" s="62" t="str">
        <f t="shared" si="5"/>
        <v/>
      </c>
      <c r="U21" s="62" t="str">
        <f t="shared" si="6"/>
        <v/>
      </c>
      <c r="V21" s="62" t="str">
        <f t="shared" si="7"/>
        <v/>
      </c>
      <c r="W21" s="62" t="str">
        <f t="shared" si="11"/>
        <v/>
      </c>
      <c r="X21" s="62" t="str">
        <f t="shared" si="13"/>
        <v/>
      </c>
      <c r="Y21" s="230">
        <f t="shared" si="12"/>
        <v>46253</v>
      </c>
      <c r="Z21" s="62" t="str">
        <f t="shared" si="14"/>
        <v/>
      </c>
      <c r="AA21" s="63"/>
      <c r="AE21" s="237" t="str">
        <f>初期条件設定表!U15</f>
        <v>運用テスト</v>
      </c>
      <c r="AF21" s="239" t="str">
        <f>初期条件設定表!V15</f>
        <v>J</v>
      </c>
    </row>
    <row r="22" spans="1:32" ht="46.15" customHeight="1">
      <c r="A22" s="230">
        <f t="shared" si="8"/>
        <v>46254</v>
      </c>
      <c r="B22" s="84" t="s">
        <v>32</v>
      </c>
      <c r="C22" s="232" t="s">
        <v>3</v>
      </c>
      <c r="D22" s="87" t="s">
        <v>32</v>
      </c>
      <c r="E22" s="73" t="str">
        <f t="shared" si="15"/>
        <v/>
      </c>
      <c r="F22" s="74" t="s">
        <v>30</v>
      </c>
      <c r="G22" s="75" t="str">
        <f t="shared" si="16"/>
        <v/>
      </c>
      <c r="H22" s="120" t="s">
        <v>31</v>
      </c>
      <c r="I22" s="122" t="str">
        <f t="shared" si="9"/>
        <v/>
      </c>
      <c r="J22" s="125"/>
      <c r="K22" s="76" t="str">
        <f t="shared" si="10"/>
        <v/>
      </c>
      <c r="L22" s="141" t="s">
        <v>0</v>
      </c>
      <c r="M22" s="144"/>
      <c r="N22" s="145"/>
      <c r="O22" s="60" t="str">
        <f t="shared" si="0"/>
        <v/>
      </c>
      <c r="P22" s="60" t="str">
        <f t="shared" si="1"/>
        <v/>
      </c>
      <c r="Q22" s="61" t="str">
        <f t="shared" si="2"/>
        <v/>
      </c>
      <c r="R22" s="62" t="str">
        <f t="shared" si="3"/>
        <v/>
      </c>
      <c r="S22" s="62" t="str">
        <f t="shared" si="4"/>
        <v/>
      </c>
      <c r="T22" s="62" t="str">
        <f t="shared" si="5"/>
        <v/>
      </c>
      <c r="U22" s="62" t="str">
        <f t="shared" si="6"/>
        <v/>
      </c>
      <c r="V22" s="62" t="str">
        <f t="shared" si="7"/>
        <v/>
      </c>
      <c r="W22" s="62" t="str">
        <f t="shared" si="11"/>
        <v/>
      </c>
      <c r="X22" s="62" t="str">
        <f t="shared" si="13"/>
        <v/>
      </c>
      <c r="Y22" s="230">
        <f t="shared" si="12"/>
        <v>46254</v>
      </c>
      <c r="Z22" s="62" t="str">
        <f t="shared" si="14"/>
        <v/>
      </c>
      <c r="AA22" s="63"/>
      <c r="AE22" s="237" t="str">
        <f>初期条件設定表!U16</f>
        <v xml:space="preserve"> </v>
      </c>
      <c r="AF22" s="239" t="str">
        <f>初期条件設定表!V16</f>
        <v>K</v>
      </c>
    </row>
    <row r="23" spans="1:32" ht="46.15" customHeight="1">
      <c r="A23" s="230">
        <f t="shared" si="8"/>
        <v>46255</v>
      </c>
      <c r="B23" s="84" t="s">
        <v>32</v>
      </c>
      <c r="C23" s="232" t="s">
        <v>3</v>
      </c>
      <c r="D23" s="87" t="s">
        <v>32</v>
      </c>
      <c r="E23" s="73" t="str">
        <f t="shared" si="15"/>
        <v/>
      </c>
      <c r="F23" s="74" t="s">
        <v>30</v>
      </c>
      <c r="G23" s="75" t="str">
        <f t="shared" si="16"/>
        <v/>
      </c>
      <c r="H23" s="120" t="s">
        <v>31</v>
      </c>
      <c r="I23" s="122" t="str">
        <f t="shared" si="9"/>
        <v/>
      </c>
      <c r="J23" s="125"/>
      <c r="K23" s="76" t="str">
        <f t="shared" si="10"/>
        <v/>
      </c>
      <c r="L23" s="141" t="s">
        <v>0</v>
      </c>
      <c r="M23" s="144"/>
      <c r="N23" s="145"/>
      <c r="O23" s="60" t="str">
        <f t="shared" si="0"/>
        <v/>
      </c>
      <c r="P23" s="60" t="str">
        <f t="shared" si="1"/>
        <v/>
      </c>
      <c r="Q23" s="61" t="str">
        <f t="shared" si="2"/>
        <v/>
      </c>
      <c r="R23" s="62" t="str">
        <f t="shared" si="3"/>
        <v/>
      </c>
      <c r="S23" s="62" t="str">
        <f t="shared" si="4"/>
        <v/>
      </c>
      <c r="T23" s="62" t="str">
        <f t="shared" si="5"/>
        <v/>
      </c>
      <c r="U23" s="62" t="str">
        <f t="shared" si="6"/>
        <v/>
      </c>
      <c r="V23" s="62" t="str">
        <f t="shared" si="7"/>
        <v/>
      </c>
      <c r="W23" s="62" t="str">
        <f t="shared" si="11"/>
        <v/>
      </c>
      <c r="X23" s="62" t="str">
        <f t="shared" si="13"/>
        <v/>
      </c>
      <c r="Y23" s="230">
        <f t="shared" si="12"/>
        <v>46255</v>
      </c>
      <c r="Z23" s="62" t="str">
        <f t="shared" si="14"/>
        <v/>
      </c>
      <c r="AA23" s="63"/>
      <c r="AE23" s="237" t="str">
        <f>初期条件設定表!U17</f>
        <v xml:space="preserve"> </v>
      </c>
      <c r="AF23" s="239" t="str">
        <f>初期条件設定表!V17</f>
        <v>L</v>
      </c>
    </row>
    <row r="24" spans="1:32" ht="46.15" customHeight="1">
      <c r="A24" s="230">
        <f t="shared" si="8"/>
        <v>46258</v>
      </c>
      <c r="B24" s="84" t="s">
        <v>32</v>
      </c>
      <c r="C24" s="232" t="s">
        <v>3</v>
      </c>
      <c r="D24" s="87" t="s">
        <v>32</v>
      </c>
      <c r="E24" s="73" t="str">
        <f t="shared" si="15"/>
        <v/>
      </c>
      <c r="F24" s="74" t="s">
        <v>30</v>
      </c>
      <c r="G24" s="75" t="str">
        <f t="shared" si="16"/>
        <v/>
      </c>
      <c r="H24" s="120" t="s">
        <v>31</v>
      </c>
      <c r="I24" s="122" t="str">
        <f t="shared" si="9"/>
        <v/>
      </c>
      <c r="J24" s="125"/>
      <c r="K24" s="76" t="str">
        <f t="shared" si="10"/>
        <v/>
      </c>
      <c r="L24" s="141" t="s">
        <v>0</v>
      </c>
      <c r="M24" s="144"/>
      <c r="N24" s="145"/>
      <c r="O24" s="60" t="str">
        <f t="shared" si="0"/>
        <v/>
      </c>
      <c r="P24" s="60" t="str">
        <f t="shared" si="1"/>
        <v/>
      </c>
      <c r="Q24" s="61" t="str">
        <f t="shared" si="2"/>
        <v/>
      </c>
      <c r="R24" s="62" t="str">
        <f t="shared" si="3"/>
        <v/>
      </c>
      <c r="S24" s="62" t="str">
        <f t="shared" si="4"/>
        <v/>
      </c>
      <c r="T24" s="62" t="str">
        <f t="shared" si="5"/>
        <v/>
      </c>
      <c r="U24" s="62" t="str">
        <f t="shared" si="6"/>
        <v/>
      </c>
      <c r="V24" s="62" t="str">
        <f t="shared" si="7"/>
        <v/>
      </c>
      <c r="W24" s="62" t="str">
        <f t="shared" si="11"/>
        <v/>
      </c>
      <c r="X24" s="62" t="str">
        <f t="shared" si="13"/>
        <v/>
      </c>
      <c r="Y24" s="230">
        <f t="shared" si="12"/>
        <v>46258</v>
      </c>
      <c r="Z24" s="62" t="str">
        <f t="shared" si="14"/>
        <v/>
      </c>
      <c r="AA24" s="63"/>
      <c r="AE24" s="237" t="str">
        <f>初期条件設定表!U18</f>
        <v xml:space="preserve"> </v>
      </c>
      <c r="AF24" s="239" t="str">
        <f>初期条件設定表!V18</f>
        <v>M</v>
      </c>
    </row>
    <row r="25" spans="1:32" ht="46.15" customHeight="1">
      <c r="A25" s="230">
        <f t="shared" si="8"/>
        <v>46259</v>
      </c>
      <c r="B25" s="84" t="s">
        <v>32</v>
      </c>
      <c r="C25" s="232" t="s">
        <v>3</v>
      </c>
      <c r="D25" s="87" t="s">
        <v>32</v>
      </c>
      <c r="E25" s="73" t="str">
        <f t="shared" si="15"/>
        <v/>
      </c>
      <c r="F25" s="74" t="s">
        <v>30</v>
      </c>
      <c r="G25" s="75" t="str">
        <f t="shared" si="16"/>
        <v/>
      </c>
      <c r="H25" s="120" t="s">
        <v>31</v>
      </c>
      <c r="I25" s="122" t="str">
        <f t="shared" si="9"/>
        <v/>
      </c>
      <c r="J25" s="125"/>
      <c r="K25" s="76" t="str">
        <f t="shared" si="10"/>
        <v/>
      </c>
      <c r="L25" s="141" t="s">
        <v>0</v>
      </c>
      <c r="M25" s="144"/>
      <c r="N25" s="145"/>
      <c r="O25" s="60" t="str">
        <f t="shared" si="0"/>
        <v/>
      </c>
      <c r="P25" s="60" t="str">
        <f t="shared" si="1"/>
        <v/>
      </c>
      <c r="Q25" s="61" t="str">
        <f t="shared" si="2"/>
        <v/>
      </c>
      <c r="R25" s="62" t="str">
        <f t="shared" si="3"/>
        <v/>
      </c>
      <c r="S25" s="62" t="str">
        <f t="shared" si="4"/>
        <v/>
      </c>
      <c r="T25" s="62" t="str">
        <f t="shared" si="5"/>
        <v/>
      </c>
      <c r="U25" s="62" t="str">
        <f t="shared" si="6"/>
        <v/>
      </c>
      <c r="V25" s="62" t="str">
        <f t="shared" si="7"/>
        <v/>
      </c>
      <c r="W25" s="62" t="str">
        <f t="shared" si="11"/>
        <v/>
      </c>
      <c r="X25" s="62" t="str">
        <f t="shared" si="13"/>
        <v/>
      </c>
      <c r="Y25" s="230">
        <f t="shared" si="12"/>
        <v>46259</v>
      </c>
      <c r="Z25" s="62" t="str">
        <f t="shared" si="14"/>
        <v/>
      </c>
      <c r="AA25" s="63"/>
      <c r="AE25" s="237" t="str">
        <f>初期条件設定表!U19</f>
        <v xml:space="preserve"> </v>
      </c>
      <c r="AF25" s="239" t="str">
        <f>初期条件設定表!V19</f>
        <v>N</v>
      </c>
    </row>
    <row r="26" spans="1:32" ht="46.15" customHeight="1">
      <c r="A26" s="230">
        <f t="shared" si="8"/>
        <v>46260</v>
      </c>
      <c r="B26" s="84" t="s">
        <v>32</v>
      </c>
      <c r="C26" s="232" t="s">
        <v>3</v>
      </c>
      <c r="D26" s="87" t="s">
        <v>32</v>
      </c>
      <c r="E26" s="73" t="str">
        <f t="shared" si="15"/>
        <v/>
      </c>
      <c r="F26" s="74" t="s">
        <v>30</v>
      </c>
      <c r="G26" s="75" t="str">
        <f t="shared" si="16"/>
        <v/>
      </c>
      <c r="H26" s="120" t="s">
        <v>31</v>
      </c>
      <c r="I26" s="122" t="str">
        <f t="shared" si="9"/>
        <v/>
      </c>
      <c r="J26" s="125"/>
      <c r="K26" s="76" t="str">
        <f t="shared" si="10"/>
        <v/>
      </c>
      <c r="L26" s="141" t="s">
        <v>0</v>
      </c>
      <c r="M26" s="144"/>
      <c r="N26" s="145"/>
      <c r="O26" s="60" t="str">
        <f t="shared" si="0"/>
        <v/>
      </c>
      <c r="P26" s="60" t="str">
        <f t="shared" si="1"/>
        <v/>
      </c>
      <c r="Q26" s="61" t="str">
        <f t="shared" si="2"/>
        <v/>
      </c>
      <c r="R26" s="62" t="str">
        <f t="shared" si="3"/>
        <v/>
      </c>
      <c r="S26" s="62" t="str">
        <f t="shared" si="4"/>
        <v/>
      </c>
      <c r="T26" s="62" t="str">
        <f t="shared" si="5"/>
        <v/>
      </c>
      <c r="U26" s="62" t="str">
        <f t="shared" si="6"/>
        <v/>
      </c>
      <c r="V26" s="62" t="str">
        <f t="shared" si="7"/>
        <v/>
      </c>
      <c r="W26" s="62" t="str">
        <f t="shared" si="11"/>
        <v/>
      </c>
      <c r="X26" s="62" t="str">
        <f t="shared" si="13"/>
        <v/>
      </c>
      <c r="Y26" s="230">
        <f t="shared" si="12"/>
        <v>46260</v>
      </c>
      <c r="Z26" s="62" t="str">
        <f t="shared" si="14"/>
        <v/>
      </c>
      <c r="AA26" s="63"/>
      <c r="AE26" s="237" t="str">
        <f>初期条件設定表!U20</f>
        <v xml:space="preserve"> </v>
      </c>
      <c r="AF26" s="239" t="str">
        <f>初期条件設定表!V20</f>
        <v>O</v>
      </c>
    </row>
    <row r="27" spans="1:32" ht="46.15" customHeight="1">
      <c r="A27" s="230">
        <f t="shared" si="8"/>
        <v>46261</v>
      </c>
      <c r="B27" s="84" t="s">
        <v>32</v>
      </c>
      <c r="C27" s="232" t="s">
        <v>3</v>
      </c>
      <c r="D27" s="87" t="s">
        <v>32</v>
      </c>
      <c r="E27" s="73" t="str">
        <f t="shared" si="15"/>
        <v/>
      </c>
      <c r="F27" s="74" t="s">
        <v>30</v>
      </c>
      <c r="G27" s="75" t="str">
        <f t="shared" si="16"/>
        <v/>
      </c>
      <c r="H27" s="120" t="s">
        <v>31</v>
      </c>
      <c r="I27" s="122" t="str">
        <f t="shared" si="9"/>
        <v/>
      </c>
      <c r="J27" s="125"/>
      <c r="K27" s="76" t="str">
        <f t="shared" si="10"/>
        <v/>
      </c>
      <c r="L27" s="141" t="s">
        <v>0</v>
      </c>
      <c r="M27" s="144"/>
      <c r="N27" s="145"/>
      <c r="O27" s="60" t="str">
        <f t="shared" si="0"/>
        <v/>
      </c>
      <c r="P27" s="60" t="str">
        <f t="shared" si="1"/>
        <v/>
      </c>
      <c r="Q27" s="61" t="str">
        <f t="shared" si="2"/>
        <v/>
      </c>
      <c r="R27" s="62" t="str">
        <f t="shared" si="3"/>
        <v/>
      </c>
      <c r="S27" s="62" t="str">
        <f t="shared" si="4"/>
        <v/>
      </c>
      <c r="T27" s="62" t="str">
        <f t="shared" si="5"/>
        <v/>
      </c>
      <c r="U27" s="62" t="str">
        <f t="shared" si="6"/>
        <v/>
      </c>
      <c r="V27" s="62" t="str">
        <f t="shared" si="7"/>
        <v/>
      </c>
      <c r="W27" s="62" t="str">
        <f t="shared" si="11"/>
        <v/>
      </c>
      <c r="X27" s="62" t="str">
        <f t="shared" si="13"/>
        <v/>
      </c>
      <c r="Y27" s="230">
        <f t="shared" si="12"/>
        <v>46261</v>
      </c>
      <c r="Z27" s="62" t="str">
        <f t="shared" si="14"/>
        <v/>
      </c>
      <c r="AA27" s="63"/>
      <c r="AE27" s="237" t="str">
        <f>初期条件設定表!U21</f>
        <v xml:space="preserve"> </v>
      </c>
      <c r="AF27" s="239" t="str">
        <f>初期条件設定表!V21</f>
        <v>P</v>
      </c>
    </row>
    <row r="28" spans="1:32" ht="46.15" customHeight="1">
      <c r="A28" s="230">
        <f t="shared" si="8"/>
        <v>46262</v>
      </c>
      <c r="B28" s="84" t="s">
        <v>32</v>
      </c>
      <c r="C28" s="232" t="s">
        <v>3</v>
      </c>
      <c r="D28" s="87" t="s">
        <v>32</v>
      </c>
      <c r="E28" s="73" t="str">
        <f t="shared" si="15"/>
        <v/>
      </c>
      <c r="F28" s="74" t="s">
        <v>30</v>
      </c>
      <c r="G28" s="75" t="str">
        <f t="shared" si="16"/>
        <v/>
      </c>
      <c r="H28" s="120" t="s">
        <v>31</v>
      </c>
      <c r="I28" s="122" t="str">
        <f t="shared" si="9"/>
        <v/>
      </c>
      <c r="J28" s="125"/>
      <c r="K28" s="76" t="str">
        <f t="shared" si="10"/>
        <v/>
      </c>
      <c r="L28" s="141" t="s">
        <v>0</v>
      </c>
      <c r="M28" s="144"/>
      <c r="N28" s="145"/>
      <c r="O28" s="60" t="str">
        <f t="shared" si="0"/>
        <v/>
      </c>
      <c r="P28" s="60" t="str">
        <f t="shared" si="1"/>
        <v/>
      </c>
      <c r="Q28" s="61" t="str">
        <f t="shared" si="2"/>
        <v/>
      </c>
      <c r="R28" s="62" t="str">
        <f t="shared" si="3"/>
        <v/>
      </c>
      <c r="S28" s="62" t="str">
        <f t="shared" si="4"/>
        <v/>
      </c>
      <c r="T28" s="62" t="str">
        <f t="shared" si="5"/>
        <v/>
      </c>
      <c r="U28" s="62" t="str">
        <f t="shared" si="6"/>
        <v/>
      </c>
      <c r="V28" s="62" t="str">
        <f t="shared" si="7"/>
        <v/>
      </c>
      <c r="W28" s="62" t="str">
        <f t="shared" si="11"/>
        <v/>
      </c>
      <c r="X28" s="62" t="str">
        <f t="shared" si="13"/>
        <v/>
      </c>
      <c r="Y28" s="230">
        <f t="shared" si="12"/>
        <v>46262</v>
      </c>
      <c r="Z28" s="62" t="str">
        <f t="shared" si="14"/>
        <v/>
      </c>
      <c r="AA28" s="63"/>
      <c r="AE28" s="237" t="str">
        <f>初期条件設定表!U22</f>
        <v xml:space="preserve"> </v>
      </c>
      <c r="AF28" s="239" t="str">
        <f>初期条件設定表!V22</f>
        <v>Q</v>
      </c>
    </row>
    <row r="29" spans="1:32" ht="46.15" customHeight="1">
      <c r="A29" s="230">
        <f t="shared" si="8"/>
        <v>46265</v>
      </c>
      <c r="B29" s="84" t="s">
        <v>32</v>
      </c>
      <c r="C29" s="232" t="s">
        <v>3</v>
      </c>
      <c r="D29" s="87" t="s">
        <v>32</v>
      </c>
      <c r="E29" s="73" t="str">
        <f t="shared" si="15"/>
        <v/>
      </c>
      <c r="F29" s="74" t="s">
        <v>30</v>
      </c>
      <c r="G29" s="75" t="str">
        <f t="shared" si="16"/>
        <v/>
      </c>
      <c r="H29" s="120" t="s">
        <v>31</v>
      </c>
      <c r="I29" s="122" t="str">
        <f t="shared" si="9"/>
        <v/>
      </c>
      <c r="J29" s="125"/>
      <c r="K29" s="76" t="str">
        <f t="shared" si="10"/>
        <v/>
      </c>
      <c r="L29" s="141" t="s">
        <v>0</v>
      </c>
      <c r="M29" s="144"/>
      <c r="N29" s="145"/>
      <c r="O29" s="60" t="str">
        <f t="shared" si="0"/>
        <v/>
      </c>
      <c r="P29" s="60" t="str">
        <f t="shared" si="1"/>
        <v/>
      </c>
      <c r="Q29" s="61" t="str">
        <f t="shared" si="2"/>
        <v/>
      </c>
      <c r="R29" s="62" t="str">
        <f t="shared" si="3"/>
        <v/>
      </c>
      <c r="S29" s="62" t="str">
        <f t="shared" si="4"/>
        <v/>
      </c>
      <c r="T29" s="62" t="str">
        <f t="shared" si="5"/>
        <v/>
      </c>
      <c r="U29" s="62" t="str">
        <f t="shared" si="6"/>
        <v/>
      </c>
      <c r="V29" s="62" t="str">
        <f t="shared" si="7"/>
        <v/>
      </c>
      <c r="W29" s="62" t="str">
        <f t="shared" si="11"/>
        <v/>
      </c>
      <c r="X29" s="62" t="str">
        <f t="shared" si="13"/>
        <v/>
      </c>
      <c r="Y29" s="230">
        <f t="shared" si="12"/>
        <v>46265</v>
      </c>
      <c r="Z29" s="62" t="str">
        <f t="shared" si="14"/>
        <v/>
      </c>
      <c r="AA29" s="63"/>
      <c r="AE29" s="237" t="str">
        <f>初期条件設定表!U23</f>
        <v xml:space="preserve"> </v>
      </c>
      <c r="AF29" s="239" t="str">
        <f>初期条件設定表!V23</f>
        <v>R</v>
      </c>
    </row>
    <row r="30" spans="1:32" ht="46.15" customHeight="1">
      <c r="A30" s="230" t="str">
        <f t="shared" si="8"/>
        <v/>
      </c>
      <c r="B30" s="84" t="s">
        <v>32</v>
      </c>
      <c r="C30" s="232" t="s">
        <v>3</v>
      </c>
      <c r="D30" s="87" t="s">
        <v>32</v>
      </c>
      <c r="E30" s="73" t="str">
        <f t="shared" si="15"/>
        <v/>
      </c>
      <c r="F30" s="74" t="s">
        <v>30</v>
      </c>
      <c r="G30" s="75" t="str">
        <f t="shared" si="16"/>
        <v/>
      </c>
      <c r="H30" s="120" t="s">
        <v>31</v>
      </c>
      <c r="I30" s="122" t="str">
        <f t="shared" si="9"/>
        <v/>
      </c>
      <c r="J30" s="125"/>
      <c r="K30" s="76" t="str">
        <f t="shared" si="10"/>
        <v/>
      </c>
      <c r="L30" s="141" t="s">
        <v>0</v>
      </c>
      <c r="M30" s="144"/>
      <c r="N30" s="145"/>
      <c r="O30" s="60" t="str">
        <f t="shared" si="0"/>
        <v/>
      </c>
      <c r="P30" s="60" t="str">
        <f t="shared" si="1"/>
        <v/>
      </c>
      <c r="Q30" s="61" t="str">
        <f t="shared" si="2"/>
        <v/>
      </c>
      <c r="R30" s="62" t="str">
        <f t="shared" si="3"/>
        <v/>
      </c>
      <c r="S30" s="62" t="str">
        <f t="shared" si="4"/>
        <v/>
      </c>
      <c r="T30" s="62" t="str">
        <f t="shared" si="5"/>
        <v/>
      </c>
      <c r="U30" s="62" t="str">
        <f t="shared" si="6"/>
        <v/>
      </c>
      <c r="V30" s="62" t="str">
        <f t="shared" si="7"/>
        <v/>
      </c>
      <c r="W30" s="62" t="str">
        <f t="shared" si="11"/>
        <v/>
      </c>
      <c r="X30" s="62" t="str">
        <f t="shared" si="13"/>
        <v/>
      </c>
      <c r="Y30" s="230" t="str">
        <f t="shared" si="12"/>
        <v/>
      </c>
      <c r="Z30" s="62" t="str">
        <f t="shared" si="14"/>
        <v/>
      </c>
      <c r="AA30" s="63"/>
      <c r="AE30" s="237" t="str">
        <f>初期条件設定表!U24</f>
        <v xml:space="preserve"> </v>
      </c>
      <c r="AF30" s="239" t="str">
        <f>初期条件設定表!V24</f>
        <v>S</v>
      </c>
    </row>
    <row r="31" spans="1:32" ht="46.15" customHeight="1">
      <c r="A31" s="230" t="str">
        <f t="shared" si="8"/>
        <v/>
      </c>
      <c r="B31" s="85" t="s">
        <v>32</v>
      </c>
      <c r="C31" s="240" t="s">
        <v>3</v>
      </c>
      <c r="D31" s="88" t="s">
        <v>32</v>
      </c>
      <c r="E31" s="73" t="str">
        <f t="shared" si="15"/>
        <v/>
      </c>
      <c r="F31" s="74" t="s">
        <v>30</v>
      </c>
      <c r="G31" s="75" t="str">
        <f t="shared" si="16"/>
        <v/>
      </c>
      <c r="H31" s="120" t="s">
        <v>31</v>
      </c>
      <c r="I31" s="122" t="str">
        <f t="shared" si="9"/>
        <v/>
      </c>
      <c r="J31" s="125"/>
      <c r="K31" s="76" t="str">
        <f t="shared" si="10"/>
        <v/>
      </c>
      <c r="L31" s="141" t="s">
        <v>0</v>
      </c>
      <c r="M31" s="144"/>
      <c r="N31" s="145"/>
      <c r="O31" s="60" t="str">
        <f t="shared" si="0"/>
        <v/>
      </c>
      <c r="P31" s="60" t="str">
        <f t="shared" si="1"/>
        <v/>
      </c>
      <c r="Q31" s="61" t="str">
        <f t="shared" si="2"/>
        <v/>
      </c>
      <c r="R31" s="62" t="str">
        <f t="shared" si="3"/>
        <v/>
      </c>
      <c r="S31" s="62" t="str">
        <f t="shared" si="4"/>
        <v/>
      </c>
      <c r="T31" s="62" t="str">
        <f t="shared" si="5"/>
        <v/>
      </c>
      <c r="U31" s="62" t="str">
        <f t="shared" si="6"/>
        <v/>
      </c>
      <c r="V31" s="62" t="str">
        <f t="shared" si="7"/>
        <v/>
      </c>
      <c r="W31" s="62" t="str">
        <f t="shared" si="11"/>
        <v/>
      </c>
      <c r="X31" s="62" t="str">
        <f t="shared" si="13"/>
        <v/>
      </c>
      <c r="Y31" s="230" t="str">
        <f t="shared" si="12"/>
        <v/>
      </c>
      <c r="Z31" s="62" t="str">
        <f t="shared" si="14"/>
        <v/>
      </c>
      <c r="AA31" s="63"/>
      <c r="AE31" s="237" t="str">
        <f>初期条件設定表!U25</f>
        <v xml:space="preserve"> </v>
      </c>
      <c r="AF31" s="239" t="str">
        <f>初期条件設定表!V25</f>
        <v>T</v>
      </c>
    </row>
    <row r="32" spans="1:32" ht="46.15" customHeight="1" thickBot="1">
      <c r="A32" s="230" t="str">
        <f t="shared" si="8"/>
        <v/>
      </c>
      <c r="B32" s="84" t="s">
        <v>32</v>
      </c>
      <c r="C32" s="232" t="s">
        <v>3</v>
      </c>
      <c r="D32" s="87" t="s">
        <v>32</v>
      </c>
      <c r="E32" s="73" t="str">
        <f t="shared" si="15"/>
        <v/>
      </c>
      <c r="F32" s="74" t="s">
        <v>30</v>
      </c>
      <c r="G32" s="75" t="str">
        <f t="shared" si="16"/>
        <v/>
      </c>
      <c r="H32" s="120" t="s">
        <v>31</v>
      </c>
      <c r="I32" s="122" t="str">
        <f t="shared" si="9"/>
        <v/>
      </c>
      <c r="J32" s="125"/>
      <c r="K32" s="76" t="str">
        <f t="shared" si="10"/>
        <v/>
      </c>
      <c r="L32" s="141" t="s">
        <v>0</v>
      </c>
      <c r="M32" s="144"/>
      <c r="N32" s="150"/>
      <c r="O32" s="60" t="str">
        <f t="shared" si="0"/>
        <v/>
      </c>
      <c r="P32" s="60" t="str">
        <f t="shared" si="1"/>
        <v/>
      </c>
      <c r="Q32" s="61" t="str">
        <f t="shared" si="2"/>
        <v/>
      </c>
      <c r="R32" s="62" t="str">
        <f t="shared" si="3"/>
        <v/>
      </c>
      <c r="S32" s="62" t="str">
        <f t="shared" si="4"/>
        <v/>
      </c>
      <c r="T32" s="62" t="str">
        <f t="shared" si="5"/>
        <v/>
      </c>
      <c r="U32" s="62" t="str">
        <f t="shared" si="6"/>
        <v/>
      </c>
      <c r="V32" s="62" t="str">
        <f t="shared" si="7"/>
        <v/>
      </c>
      <c r="W32" s="62" t="str">
        <f t="shared" si="11"/>
        <v/>
      </c>
      <c r="X32" s="62" t="str">
        <f t="shared" si="13"/>
        <v/>
      </c>
      <c r="Y32" s="230" t="str">
        <f t="shared" si="12"/>
        <v/>
      </c>
      <c r="Z32" s="62" t="str">
        <f t="shared" si="14"/>
        <v/>
      </c>
      <c r="AA32" s="63"/>
      <c r="AE32" s="237" t="str">
        <f>初期条件設定表!U26</f>
        <v xml:space="preserve"> </v>
      </c>
      <c r="AF32" s="239" t="str">
        <f>初期条件設定表!V26</f>
        <v xml:space="preserve"> </v>
      </c>
    </row>
    <row r="33" spans="1:27" ht="46.15" hidden="1" customHeight="1">
      <c r="A33" s="230" t="str">
        <f t="shared" si="8"/>
        <v/>
      </c>
      <c r="B33" s="231" t="s">
        <v>32</v>
      </c>
      <c r="C33" s="232" t="s">
        <v>3</v>
      </c>
      <c r="D33" s="233" t="s">
        <v>32</v>
      </c>
      <c r="E33" s="73" t="str">
        <f t="shared" si="15"/>
        <v/>
      </c>
      <c r="F33" s="74" t="s">
        <v>30</v>
      </c>
      <c r="G33" s="75" t="str">
        <f t="shared" si="16"/>
        <v/>
      </c>
      <c r="H33" s="120" t="s">
        <v>31</v>
      </c>
      <c r="I33" s="122" t="str">
        <f t="shared" si="9"/>
        <v/>
      </c>
      <c r="J33" s="234"/>
      <c r="K33" s="76" t="str">
        <f t="shared" si="10"/>
        <v/>
      </c>
      <c r="L33" s="67" t="s">
        <v>0</v>
      </c>
      <c r="M33" s="241"/>
      <c r="N33" s="242"/>
      <c r="O33" s="60" t="str">
        <f t="shared" si="0"/>
        <v/>
      </c>
      <c r="P33" s="60" t="str">
        <f t="shared" si="1"/>
        <v/>
      </c>
      <c r="Q33" s="61" t="str">
        <f t="shared" si="2"/>
        <v/>
      </c>
      <c r="R33" s="62" t="str">
        <f t="shared" si="3"/>
        <v/>
      </c>
      <c r="S33" s="62" t="str">
        <f t="shared" si="4"/>
        <v/>
      </c>
      <c r="T33" s="62" t="str">
        <f t="shared" si="5"/>
        <v/>
      </c>
      <c r="U33" s="62" t="str">
        <f t="shared" si="6"/>
        <v/>
      </c>
      <c r="V33" s="62" t="str">
        <f t="shared" si="7"/>
        <v/>
      </c>
      <c r="W33" s="62" t="str">
        <f t="shared" si="11"/>
        <v/>
      </c>
      <c r="X33" s="62" t="str">
        <f t="shared" si="13"/>
        <v/>
      </c>
      <c r="Y33" s="230" t="str">
        <f t="shared" si="12"/>
        <v/>
      </c>
      <c r="Z33" s="62" t="str">
        <f t="shared" si="14"/>
        <v/>
      </c>
      <c r="AA33" s="63"/>
    </row>
    <row r="34" spans="1:27" ht="46.15" hidden="1" customHeight="1">
      <c r="A34" s="230" t="str">
        <f t="shared" si="8"/>
        <v/>
      </c>
      <c r="B34" s="231" t="s">
        <v>32</v>
      </c>
      <c r="C34" s="232" t="s">
        <v>3</v>
      </c>
      <c r="D34" s="233" t="s">
        <v>32</v>
      </c>
      <c r="E34" s="73" t="str">
        <f t="shared" si="15"/>
        <v/>
      </c>
      <c r="F34" s="74" t="s">
        <v>30</v>
      </c>
      <c r="G34" s="75" t="str">
        <f t="shared" si="16"/>
        <v/>
      </c>
      <c r="H34" s="120" t="s">
        <v>31</v>
      </c>
      <c r="I34" s="122" t="str">
        <f t="shared" si="9"/>
        <v/>
      </c>
      <c r="J34" s="234"/>
      <c r="K34" s="76" t="str">
        <f t="shared" si="10"/>
        <v/>
      </c>
      <c r="L34" s="67" t="s">
        <v>0</v>
      </c>
      <c r="M34" s="243"/>
      <c r="N34" s="244"/>
      <c r="O34" s="60" t="str">
        <f t="shared" si="0"/>
        <v/>
      </c>
      <c r="P34" s="60" t="str">
        <f t="shared" si="1"/>
        <v/>
      </c>
      <c r="Q34" s="61" t="str">
        <f t="shared" si="2"/>
        <v/>
      </c>
      <c r="R34" s="62" t="str">
        <f t="shared" si="3"/>
        <v/>
      </c>
      <c r="S34" s="62" t="str">
        <f t="shared" si="4"/>
        <v/>
      </c>
      <c r="T34" s="62" t="str">
        <f t="shared" si="5"/>
        <v/>
      </c>
      <c r="U34" s="62" t="str">
        <f t="shared" si="6"/>
        <v/>
      </c>
      <c r="V34" s="62" t="str">
        <f t="shared" si="7"/>
        <v/>
      </c>
      <c r="W34" s="62" t="str">
        <f t="shared" ref="W34:W35" si="17">IF(OR(DBCS($B34)="：",$B34="",DBCS($D34)="：",$D34=""),"",SUM(R34:V34))</f>
        <v/>
      </c>
      <c r="X34" s="62" t="str">
        <f t="shared" si="13"/>
        <v/>
      </c>
      <c r="Y34" s="230" t="str">
        <f t="shared" si="12"/>
        <v/>
      </c>
      <c r="Z34" s="62"/>
      <c r="AA34" s="63"/>
    </row>
    <row r="35" spans="1:27" ht="46.15" hidden="1" customHeight="1" thickBot="1">
      <c r="A35" s="245" t="str">
        <f t="shared" si="8"/>
        <v/>
      </c>
      <c r="B35" s="246" t="s">
        <v>59</v>
      </c>
      <c r="C35" s="247" t="s">
        <v>25</v>
      </c>
      <c r="D35" s="248" t="s">
        <v>59</v>
      </c>
      <c r="E35" s="80" t="str">
        <f t="shared" si="15"/>
        <v/>
      </c>
      <c r="F35" s="81" t="s">
        <v>64</v>
      </c>
      <c r="G35" s="82" t="str">
        <f t="shared" si="16"/>
        <v/>
      </c>
      <c r="H35" s="121" t="s">
        <v>83</v>
      </c>
      <c r="I35" s="123" t="str">
        <f t="shared" si="9"/>
        <v/>
      </c>
      <c r="J35" s="249"/>
      <c r="K35" s="83" t="str">
        <f t="shared" si="10"/>
        <v/>
      </c>
      <c r="L35" s="68" t="s">
        <v>84</v>
      </c>
      <c r="M35" s="243"/>
      <c r="N35" s="244"/>
      <c r="O35" s="60" t="str">
        <f t="shared" si="0"/>
        <v/>
      </c>
      <c r="P35" s="60" t="str">
        <f t="shared" si="1"/>
        <v/>
      </c>
      <c r="Q35" s="61" t="str">
        <f t="shared" si="2"/>
        <v/>
      </c>
      <c r="R35" s="62" t="str">
        <f t="shared" si="3"/>
        <v/>
      </c>
      <c r="S35" s="62" t="str">
        <f t="shared" si="4"/>
        <v/>
      </c>
      <c r="T35" s="62" t="str">
        <f t="shared" si="5"/>
        <v/>
      </c>
      <c r="U35" s="62" t="str">
        <f t="shared" si="6"/>
        <v/>
      </c>
      <c r="V35" s="62" t="str">
        <f t="shared" si="7"/>
        <v/>
      </c>
      <c r="W35" s="62" t="str">
        <f t="shared" si="17"/>
        <v/>
      </c>
      <c r="X35" s="62" t="str">
        <f t="shared" si="13"/>
        <v/>
      </c>
      <c r="Y35" s="245" t="str">
        <f t="shared" si="12"/>
        <v/>
      </c>
      <c r="Z35" s="62" t="str">
        <f>IF(OR(DBCS($B35)="：",$B35="",DBCS($D35)="：",$D35=""),"",MAX(MIN($D35,TIME(23,59,59))-MAX($B35,$AG$1),0))</f>
        <v/>
      </c>
      <c r="AA35" s="63"/>
    </row>
    <row r="36" spans="1:27" ht="41.25" customHeight="1" thickBot="1">
      <c r="A36" s="250" t="s">
        <v>33</v>
      </c>
      <c r="B36" s="443"/>
      <c r="C36" s="444"/>
      <c r="D36" s="445"/>
      <c r="E36" s="421">
        <f>SUM(E9:E35)+SUM(G9:G35)/60</f>
        <v>0</v>
      </c>
      <c r="F36" s="422"/>
      <c r="G36" s="423" t="s">
        <v>1</v>
      </c>
      <c r="H36" s="424"/>
      <c r="I36" s="127"/>
      <c r="J36" s="128"/>
      <c r="K36" s="69">
        <f>SUM(K9:K35)</f>
        <v>0</v>
      </c>
      <c r="L36" s="161" t="s">
        <v>0</v>
      </c>
      <c r="M36" s="166"/>
      <c r="N36" s="251"/>
      <c r="V36" s="63"/>
      <c r="W36" s="63"/>
      <c r="X36" s="63"/>
      <c r="Y36" s="63"/>
      <c r="Z36" s="63"/>
      <c r="AA36" s="63"/>
    </row>
    <row r="37" spans="1:27" ht="19.5" customHeight="1">
      <c r="A37" s="252"/>
      <c r="B37" s="253"/>
      <c r="C37" s="253"/>
      <c r="D37" s="253"/>
      <c r="E37" s="254"/>
      <c r="F37" s="254"/>
      <c r="G37" s="253"/>
      <c r="H37" s="253"/>
      <c r="I37" s="253"/>
      <c r="J37" s="253"/>
      <c r="K37" s="255"/>
      <c r="L37" s="222"/>
      <c r="M37" s="256"/>
      <c r="N37" s="256"/>
    </row>
    <row r="38" spans="1:27" ht="25.9" customHeight="1">
      <c r="B38" s="257" t="s">
        <v>177</v>
      </c>
    </row>
    <row r="39" spans="1:27" ht="21.65" customHeight="1"/>
    <row r="40" spans="1:27" ht="31.4" customHeight="1">
      <c r="M40" s="258" t="s">
        <v>178</v>
      </c>
      <c r="N40" s="261"/>
    </row>
    <row r="41" spans="1:27" ht="31.4" customHeight="1">
      <c r="M41" s="258" t="s">
        <v>179</v>
      </c>
      <c r="N41" s="261"/>
    </row>
    <row r="42" spans="1:27" ht="31.4" customHeight="1">
      <c r="M42" s="258" t="s">
        <v>180</v>
      </c>
      <c r="N42" s="261"/>
    </row>
  </sheetData>
  <sheetProtection sheet="1" selectLockedCells="1"/>
  <mergeCells count="25">
    <mergeCell ref="AH6:AI6"/>
    <mergeCell ref="D1:N2"/>
    <mergeCell ref="AD1:AD5"/>
    <mergeCell ref="B3:D3"/>
    <mergeCell ref="B4:D4"/>
    <mergeCell ref="B5:D5"/>
    <mergeCell ref="A7:A8"/>
    <mergeCell ref="B7:D8"/>
    <mergeCell ref="E7:H8"/>
    <mergeCell ref="I7:I8"/>
    <mergeCell ref="J7:J8"/>
    <mergeCell ref="T7:T8"/>
    <mergeCell ref="U7:U8"/>
    <mergeCell ref="V7:V8"/>
    <mergeCell ref="W7:W8"/>
    <mergeCell ref="B36:D36"/>
    <mergeCell ref="E36:F36"/>
    <mergeCell ref="G36:H36"/>
    <mergeCell ref="M7:N7"/>
    <mergeCell ref="S7:S8"/>
    <mergeCell ref="O7:O8"/>
    <mergeCell ref="P7:P8"/>
    <mergeCell ref="Q7:Q8"/>
    <mergeCell ref="R7:R8"/>
    <mergeCell ref="K7:L8"/>
  </mergeCells>
  <phoneticPr fontId="3"/>
  <dataValidations count="5">
    <dataValidation type="time" allowBlank="1" showInputMessage="1" showErrorMessage="1" sqref="B9:B35 D9:D35">
      <formula1>0</formula1>
      <formula2>0.999305555555556</formula2>
    </dataValidation>
    <dataValidation type="list" allowBlank="1" showInputMessage="1" showErrorMessage="1" sqref="N9:N32">
      <formula1>$AF$11:$AF$32</formula1>
    </dataValidation>
    <dataValidation type="list" allowBlank="1" showInputMessage="1" showErrorMessage="1" sqref="M33:M35">
      <formula1>$AE$11:$AE$20</formula1>
    </dataValidation>
    <dataValidation type="list" allowBlank="1" showInputMessage="1" showErrorMessage="1" sqref="N33:N35">
      <formula1>$AF$11:$AF$16</formula1>
    </dataValidation>
    <dataValidation type="list" allowBlank="1" showInputMessage="1" showErrorMessage="1" sqref="M9:M32">
      <formula1>$AE$11:$AE$21</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rowBreaks count="1" manualBreakCount="1">
    <brk id="42" max="13" man="1"/>
  </rowBreaks>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tabColor theme="4" tint="0.39997558519241921"/>
    <pageSetUpPr fitToPage="1"/>
  </sheetPr>
  <dimension ref="A1:AP42"/>
  <sheetViews>
    <sheetView view="pageBreakPreview" zoomScaleNormal="70" zoomScaleSheetLayoutView="100" workbookViewId="0">
      <selection activeCell="M11" sqref="M11"/>
    </sheetView>
  </sheetViews>
  <sheetFormatPr defaultColWidth="11.36328125" defaultRowHeight="13"/>
  <cols>
    <col min="1" max="1" width="19.08984375" style="47" customWidth="1"/>
    <col min="2" max="2" width="9.6328125" style="47" customWidth="1"/>
    <col min="3" max="3" width="3.90625" style="202" bestFit="1" customWidth="1"/>
    <col min="4" max="4" width="9.6328125" style="47" customWidth="1"/>
    <col min="5" max="5" width="4.6328125" style="47" customWidth="1"/>
    <col min="6" max="6" width="5.08984375" style="47" customWidth="1"/>
    <col min="7" max="7" width="4.6328125" style="47" customWidth="1"/>
    <col min="8" max="8" width="3.08984375" style="47" customWidth="1"/>
    <col min="9" max="10" width="6.6328125" style="47" customWidth="1"/>
    <col min="11" max="11" width="11.6328125" style="47" customWidth="1"/>
    <col min="12" max="12" width="2.90625" style="47" customWidth="1"/>
    <col min="13" max="14" width="30.6328125" style="223" customWidth="1"/>
    <col min="15" max="42" width="10.6328125" style="47" hidden="1" customWidth="1"/>
    <col min="43" max="43" width="10.6328125" style="47" customWidth="1"/>
    <col min="44" max="262" width="11.36328125" style="47"/>
    <col min="263" max="263" width="16.90625" style="47" customWidth="1"/>
    <col min="264" max="264" width="11.08984375" style="47" customWidth="1"/>
    <col min="265" max="265" width="3.90625" style="47" bestFit="1" customWidth="1"/>
    <col min="266" max="266" width="11.08984375" style="47" customWidth="1"/>
    <col min="267" max="267" width="6" style="47" customWidth="1"/>
    <col min="268" max="268" width="5.08984375" style="47" customWidth="1"/>
    <col min="269" max="269" width="5.90625" style="47" customWidth="1"/>
    <col min="270" max="270" width="3.08984375" style="47" customWidth="1"/>
    <col min="271" max="271" width="12.90625" style="47" customWidth="1"/>
    <col min="272" max="272" width="2.90625" style="47" customWidth="1"/>
    <col min="273" max="273" width="77.453125" style="47" customWidth="1"/>
    <col min="274" max="518" width="11.36328125" style="47"/>
    <col min="519" max="519" width="16.90625" style="47" customWidth="1"/>
    <col min="520" max="520" width="11.08984375" style="47" customWidth="1"/>
    <col min="521" max="521" width="3.90625" style="47" bestFit="1" customWidth="1"/>
    <col min="522" max="522" width="11.08984375" style="47" customWidth="1"/>
    <col min="523" max="523" width="6" style="47" customWidth="1"/>
    <col min="524" max="524" width="5.08984375" style="47" customWidth="1"/>
    <col min="525" max="525" width="5.90625" style="47" customWidth="1"/>
    <col min="526" max="526" width="3.08984375" style="47" customWidth="1"/>
    <col min="527" max="527" width="12.90625" style="47" customWidth="1"/>
    <col min="528" max="528" width="2.90625" style="47" customWidth="1"/>
    <col min="529" max="529" width="77.453125" style="47" customWidth="1"/>
    <col min="530" max="774" width="11.36328125" style="47"/>
    <col min="775" max="775" width="16.90625" style="47" customWidth="1"/>
    <col min="776" max="776" width="11.08984375" style="47" customWidth="1"/>
    <col min="777" max="777" width="3.90625" style="47" bestFit="1" customWidth="1"/>
    <col min="778" max="778" width="11.08984375" style="47" customWidth="1"/>
    <col min="779" max="779" width="6" style="47" customWidth="1"/>
    <col min="780" max="780" width="5.08984375" style="47" customWidth="1"/>
    <col min="781" max="781" width="5.90625" style="47" customWidth="1"/>
    <col min="782" max="782" width="3.08984375" style="47" customWidth="1"/>
    <col min="783" max="783" width="12.90625" style="47" customWidth="1"/>
    <col min="784" max="784" width="2.90625" style="47" customWidth="1"/>
    <col min="785" max="785" width="77.453125" style="47" customWidth="1"/>
    <col min="786" max="1030" width="11.36328125" style="47"/>
    <col min="1031" max="1031" width="16.90625" style="47" customWidth="1"/>
    <col min="1032" max="1032" width="11.08984375" style="47" customWidth="1"/>
    <col min="1033" max="1033" width="3.90625" style="47" bestFit="1" customWidth="1"/>
    <col min="1034" max="1034" width="11.08984375" style="47" customWidth="1"/>
    <col min="1035" max="1035" width="6" style="47" customWidth="1"/>
    <col min="1036" max="1036" width="5.08984375" style="47" customWidth="1"/>
    <col min="1037" max="1037" width="5.90625" style="47" customWidth="1"/>
    <col min="1038" max="1038" width="3.08984375" style="47" customWidth="1"/>
    <col min="1039" max="1039" width="12.90625" style="47" customWidth="1"/>
    <col min="1040" max="1040" width="2.90625" style="47" customWidth="1"/>
    <col min="1041" max="1041" width="77.453125" style="47" customWidth="1"/>
    <col min="1042" max="1286" width="11.36328125" style="47"/>
    <col min="1287" max="1287" width="16.90625" style="47" customWidth="1"/>
    <col min="1288" max="1288" width="11.08984375" style="47" customWidth="1"/>
    <col min="1289" max="1289" width="3.90625" style="47" bestFit="1" customWidth="1"/>
    <col min="1290" max="1290" width="11.08984375" style="47" customWidth="1"/>
    <col min="1291" max="1291" width="6" style="47" customWidth="1"/>
    <col min="1292" max="1292" width="5.08984375" style="47" customWidth="1"/>
    <col min="1293" max="1293" width="5.90625" style="47" customWidth="1"/>
    <col min="1294" max="1294" width="3.08984375" style="47" customWidth="1"/>
    <col min="1295" max="1295" width="12.90625" style="47" customWidth="1"/>
    <col min="1296" max="1296" width="2.90625" style="47" customWidth="1"/>
    <col min="1297" max="1297" width="77.453125" style="47" customWidth="1"/>
    <col min="1298" max="1542" width="11.36328125" style="47"/>
    <col min="1543" max="1543" width="16.90625" style="47" customWidth="1"/>
    <col min="1544" max="1544" width="11.08984375" style="47" customWidth="1"/>
    <col min="1545" max="1545" width="3.90625" style="47" bestFit="1" customWidth="1"/>
    <col min="1546" max="1546" width="11.08984375" style="47" customWidth="1"/>
    <col min="1547" max="1547" width="6" style="47" customWidth="1"/>
    <col min="1548" max="1548" width="5.08984375" style="47" customWidth="1"/>
    <col min="1549" max="1549" width="5.90625" style="47" customWidth="1"/>
    <col min="1550" max="1550" width="3.08984375" style="47" customWidth="1"/>
    <col min="1551" max="1551" width="12.90625" style="47" customWidth="1"/>
    <col min="1552" max="1552" width="2.90625" style="47" customWidth="1"/>
    <col min="1553" max="1553" width="77.453125" style="47" customWidth="1"/>
    <col min="1554" max="1798" width="11.36328125" style="47"/>
    <col min="1799" max="1799" width="16.90625" style="47" customWidth="1"/>
    <col min="1800" max="1800" width="11.08984375" style="47" customWidth="1"/>
    <col min="1801" max="1801" width="3.90625" style="47" bestFit="1" customWidth="1"/>
    <col min="1802" max="1802" width="11.08984375" style="47" customWidth="1"/>
    <col min="1803" max="1803" width="6" style="47" customWidth="1"/>
    <col min="1804" max="1804" width="5.08984375" style="47" customWidth="1"/>
    <col min="1805" max="1805" width="5.90625" style="47" customWidth="1"/>
    <col min="1806" max="1806" width="3.08984375" style="47" customWidth="1"/>
    <col min="1807" max="1807" width="12.90625" style="47" customWidth="1"/>
    <col min="1808" max="1808" width="2.90625" style="47" customWidth="1"/>
    <col min="1809" max="1809" width="77.453125" style="47" customWidth="1"/>
    <col min="1810" max="2054" width="11.36328125" style="47"/>
    <col min="2055" max="2055" width="16.90625" style="47" customWidth="1"/>
    <col min="2056" max="2056" width="11.08984375" style="47" customWidth="1"/>
    <col min="2057" max="2057" width="3.90625" style="47" bestFit="1" customWidth="1"/>
    <col min="2058" max="2058" width="11.08984375" style="47" customWidth="1"/>
    <col min="2059" max="2059" width="6" style="47" customWidth="1"/>
    <col min="2060" max="2060" width="5.08984375" style="47" customWidth="1"/>
    <col min="2061" max="2061" width="5.90625" style="47" customWidth="1"/>
    <col min="2062" max="2062" width="3.08984375" style="47" customWidth="1"/>
    <col min="2063" max="2063" width="12.90625" style="47" customWidth="1"/>
    <col min="2064" max="2064" width="2.90625" style="47" customWidth="1"/>
    <col min="2065" max="2065" width="77.453125" style="47" customWidth="1"/>
    <col min="2066" max="2310" width="11.36328125" style="47"/>
    <col min="2311" max="2311" width="16.90625" style="47" customWidth="1"/>
    <col min="2312" max="2312" width="11.08984375" style="47" customWidth="1"/>
    <col min="2313" max="2313" width="3.90625" style="47" bestFit="1" customWidth="1"/>
    <col min="2314" max="2314" width="11.08984375" style="47" customWidth="1"/>
    <col min="2315" max="2315" width="6" style="47" customWidth="1"/>
    <col min="2316" max="2316" width="5.08984375" style="47" customWidth="1"/>
    <col min="2317" max="2317" width="5.90625" style="47" customWidth="1"/>
    <col min="2318" max="2318" width="3.08984375" style="47" customWidth="1"/>
    <col min="2319" max="2319" width="12.90625" style="47" customWidth="1"/>
    <col min="2320" max="2320" width="2.90625" style="47" customWidth="1"/>
    <col min="2321" max="2321" width="77.453125" style="47" customWidth="1"/>
    <col min="2322" max="2566" width="11.36328125" style="47"/>
    <col min="2567" max="2567" width="16.90625" style="47" customWidth="1"/>
    <col min="2568" max="2568" width="11.08984375" style="47" customWidth="1"/>
    <col min="2569" max="2569" width="3.90625" style="47" bestFit="1" customWidth="1"/>
    <col min="2570" max="2570" width="11.08984375" style="47" customWidth="1"/>
    <col min="2571" max="2571" width="6" style="47" customWidth="1"/>
    <col min="2572" max="2572" width="5.08984375" style="47" customWidth="1"/>
    <col min="2573" max="2573" width="5.90625" style="47" customWidth="1"/>
    <col min="2574" max="2574" width="3.08984375" style="47" customWidth="1"/>
    <col min="2575" max="2575" width="12.90625" style="47" customWidth="1"/>
    <col min="2576" max="2576" width="2.90625" style="47" customWidth="1"/>
    <col min="2577" max="2577" width="77.453125" style="47" customWidth="1"/>
    <col min="2578" max="2822" width="11.36328125" style="47"/>
    <col min="2823" max="2823" width="16.90625" style="47" customWidth="1"/>
    <col min="2824" max="2824" width="11.08984375" style="47" customWidth="1"/>
    <col min="2825" max="2825" width="3.90625" style="47" bestFit="1" customWidth="1"/>
    <col min="2826" max="2826" width="11.08984375" style="47" customWidth="1"/>
    <col min="2827" max="2827" width="6" style="47" customWidth="1"/>
    <col min="2828" max="2828" width="5.08984375" style="47" customWidth="1"/>
    <col min="2829" max="2829" width="5.90625" style="47" customWidth="1"/>
    <col min="2830" max="2830" width="3.08984375" style="47" customWidth="1"/>
    <col min="2831" max="2831" width="12.90625" style="47" customWidth="1"/>
    <col min="2832" max="2832" width="2.90625" style="47" customWidth="1"/>
    <col min="2833" max="2833" width="77.453125" style="47" customWidth="1"/>
    <col min="2834" max="3078" width="11.36328125" style="47"/>
    <col min="3079" max="3079" width="16.90625" style="47" customWidth="1"/>
    <col min="3080" max="3080" width="11.08984375" style="47" customWidth="1"/>
    <col min="3081" max="3081" width="3.90625" style="47" bestFit="1" customWidth="1"/>
    <col min="3082" max="3082" width="11.08984375" style="47" customWidth="1"/>
    <col min="3083" max="3083" width="6" style="47" customWidth="1"/>
    <col min="3084" max="3084" width="5.08984375" style="47" customWidth="1"/>
    <col min="3085" max="3085" width="5.90625" style="47" customWidth="1"/>
    <col min="3086" max="3086" width="3.08984375" style="47" customWidth="1"/>
    <col min="3087" max="3087" width="12.90625" style="47" customWidth="1"/>
    <col min="3088" max="3088" width="2.90625" style="47" customWidth="1"/>
    <col min="3089" max="3089" width="77.453125" style="47" customWidth="1"/>
    <col min="3090" max="3334" width="11.36328125" style="47"/>
    <col min="3335" max="3335" width="16.90625" style="47" customWidth="1"/>
    <col min="3336" max="3336" width="11.08984375" style="47" customWidth="1"/>
    <col min="3337" max="3337" width="3.90625" style="47" bestFit="1" customWidth="1"/>
    <col min="3338" max="3338" width="11.08984375" style="47" customWidth="1"/>
    <col min="3339" max="3339" width="6" style="47" customWidth="1"/>
    <col min="3340" max="3340" width="5.08984375" style="47" customWidth="1"/>
    <col min="3341" max="3341" width="5.90625" style="47" customWidth="1"/>
    <col min="3342" max="3342" width="3.08984375" style="47" customWidth="1"/>
    <col min="3343" max="3343" width="12.90625" style="47" customWidth="1"/>
    <col min="3344" max="3344" width="2.90625" style="47" customWidth="1"/>
    <col min="3345" max="3345" width="77.453125" style="47" customWidth="1"/>
    <col min="3346" max="3590" width="11.36328125" style="47"/>
    <col min="3591" max="3591" width="16.90625" style="47" customWidth="1"/>
    <col min="3592" max="3592" width="11.08984375" style="47" customWidth="1"/>
    <col min="3593" max="3593" width="3.90625" style="47" bestFit="1" customWidth="1"/>
    <col min="3594" max="3594" width="11.08984375" style="47" customWidth="1"/>
    <col min="3595" max="3595" width="6" style="47" customWidth="1"/>
    <col min="3596" max="3596" width="5.08984375" style="47" customWidth="1"/>
    <col min="3597" max="3597" width="5.90625" style="47" customWidth="1"/>
    <col min="3598" max="3598" width="3.08984375" style="47" customWidth="1"/>
    <col min="3599" max="3599" width="12.90625" style="47" customWidth="1"/>
    <col min="3600" max="3600" width="2.90625" style="47" customWidth="1"/>
    <col min="3601" max="3601" width="77.453125" style="47" customWidth="1"/>
    <col min="3602" max="3846" width="11.36328125" style="47"/>
    <col min="3847" max="3847" width="16.90625" style="47" customWidth="1"/>
    <col min="3848" max="3848" width="11.08984375" style="47" customWidth="1"/>
    <col min="3849" max="3849" width="3.90625" style="47" bestFit="1" customWidth="1"/>
    <col min="3850" max="3850" width="11.08984375" style="47" customWidth="1"/>
    <col min="3851" max="3851" width="6" style="47" customWidth="1"/>
    <col min="3852" max="3852" width="5.08984375" style="47" customWidth="1"/>
    <col min="3853" max="3853" width="5.90625" style="47" customWidth="1"/>
    <col min="3854" max="3854" width="3.08984375" style="47" customWidth="1"/>
    <col min="3855" max="3855" width="12.90625" style="47" customWidth="1"/>
    <col min="3856" max="3856" width="2.90625" style="47" customWidth="1"/>
    <col min="3857" max="3857" width="77.453125" style="47" customWidth="1"/>
    <col min="3858" max="4102" width="11.36328125" style="47"/>
    <col min="4103" max="4103" width="16.90625" style="47" customWidth="1"/>
    <col min="4104" max="4104" width="11.08984375" style="47" customWidth="1"/>
    <col min="4105" max="4105" width="3.90625" style="47" bestFit="1" customWidth="1"/>
    <col min="4106" max="4106" width="11.08984375" style="47" customWidth="1"/>
    <col min="4107" max="4107" width="6" style="47" customWidth="1"/>
    <col min="4108" max="4108" width="5.08984375" style="47" customWidth="1"/>
    <col min="4109" max="4109" width="5.90625" style="47" customWidth="1"/>
    <col min="4110" max="4110" width="3.08984375" style="47" customWidth="1"/>
    <col min="4111" max="4111" width="12.90625" style="47" customWidth="1"/>
    <col min="4112" max="4112" width="2.90625" style="47" customWidth="1"/>
    <col min="4113" max="4113" width="77.453125" style="47" customWidth="1"/>
    <col min="4114" max="4358" width="11.36328125" style="47"/>
    <col min="4359" max="4359" width="16.90625" style="47" customWidth="1"/>
    <col min="4360" max="4360" width="11.08984375" style="47" customWidth="1"/>
    <col min="4361" max="4361" width="3.90625" style="47" bestFit="1" customWidth="1"/>
    <col min="4362" max="4362" width="11.08984375" style="47" customWidth="1"/>
    <col min="4363" max="4363" width="6" style="47" customWidth="1"/>
    <col min="4364" max="4364" width="5.08984375" style="47" customWidth="1"/>
    <col min="4365" max="4365" width="5.90625" style="47" customWidth="1"/>
    <col min="4366" max="4366" width="3.08984375" style="47" customWidth="1"/>
    <col min="4367" max="4367" width="12.90625" style="47" customWidth="1"/>
    <col min="4368" max="4368" width="2.90625" style="47" customWidth="1"/>
    <col min="4369" max="4369" width="77.453125" style="47" customWidth="1"/>
    <col min="4370" max="4614" width="11.36328125" style="47"/>
    <col min="4615" max="4615" width="16.90625" style="47" customWidth="1"/>
    <col min="4616" max="4616" width="11.08984375" style="47" customWidth="1"/>
    <col min="4617" max="4617" width="3.90625" style="47" bestFit="1" customWidth="1"/>
    <col min="4618" max="4618" width="11.08984375" style="47" customWidth="1"/>
    <col min="4619" max="4619" width="6" style="47" customWidth="1"/>
    <col min="4620" max="4620" width="5.08984375" style="47" customWidth="1"/>
    <col min="4621" max="4621" width="5.90625" style="47" customWidth="1"/>
    <col min="4622" max="4622" width="3.08984375" style="47" customWidth="1"/>
    <col min="4623" max="4623" width="12.90625" style="47" customWidth="1"/>
    <col min="4624" max="4624" width="2.90625" style="47" customWidth="1"/>
    <col min="4625" max="4625" width="77.453125" style="47" customWidth="1"/>
    <col min="4626" max="4870" width="11.36328125" style="47"/>
    <col min="4871" max="4871" width="16.90625" style="47" customWidth="1"/>
    <col min="4872" max="4872" width="11.08984375" style="47" customWidth="1"/>
    <col min="4873" max="4873" width="3.90625" style="47" bestFit="1" customWidth="1"/>
    <col min="4874" max="4874" width="11.08984375" style="47" customWidth="1"/>
    <col min="4875" max="4875" width="6" style="47" customWidth="1"/>
    <col min="4876" max="4876" width="5.08984375" style="47" customWidth="1"/>
    <col min="4877" max="4877" width="5.90625" style="47" customWidth="1"/>
    <col min="4878" max="4878" width="3.08984375" style="47" customWidth="1"/>
    <col min="4879" max="4879" width="12.90625" style="47" customWidth="1"/>
    <col min="4880" max="4880" width="2.90625" style="47" customWidth="1"/>
    <col min="4881" max="4881" width="77.453125" style="47" customWidth="1"/>
    <col min="4882" max="5126" width="11.36328125" style="47"/>
    <col min="5127" max="5127" width="16.90625" style="47" customWidth="1"/>
    <col min="5128" max="5128" width="11.08984375" style="47" customWidth="1"/>
    <col min="5129" max="5129" width="3.90625" style="47" bestFit="1" customWidth="1"/>
    <col min="5130" max="5130" width="11.08984375" style="47" customWidth="1"/>
    <col min="5131" max="5131" width="6" style="47" customWidth="1"/>
    <col min="5132" max="5132" width="5.08984375" style="47" customWidth="1"/>
    <col min="5133" max="5133" width="5.90625" style="47" customWidth="1"/>
    <col min="5134" max="5134" width="3.08984375" style="47" customWidth="1"/>
    <col min="5135" max="5135" width="12.90625" style="47" customWidth="1"/>
    <col min="5136" max="5136" width="2.90625" style="47" customWidth="1"/>
    <col min="5137" max="5137" width="77.453125" style="47" customWidth="1"/>
    <col min="5138" max="5382" width="11.36328125" style="47"/>
    <col min="5383" max="5383" width="16.90625" style="47" customWidth="1"/>
    <col min="5384" max="5384" width="11.08984375" style="47" customWidth="1"/>
    <col min="5385" max="5385" width="3.90625" style="47" bestFit="1" customWidth="1"/>
    <col min="5386" max="5386" width="11.08984375" style="47" customWidth="1"/>
    <col min="5387" max="5387" width="6" style="47" customWidth="1"/>
    <col min="5388" max="5388" width="5.08984375" style="47" customWidth="1"/>
    <col min="5389" max="5389" width="5.90625" style="47" customWidth="1"/>
    <col min="5390" max="5390" width="3.08984375" style="47" customWidth="1"/>
    <col min="5391" max="5391" width="12.90625" style="47" customWidth="1"/>
    <col min="5392" max="5392" width="2.90625" style="47" customWidth="1"/>
    <col min="5393" max="5393" width="77.453125" style="47" customWidth="1"/>
    <col min="5394" max="5638" width="11.36328125" style="47"/>
    <col min="5639" max="5639" width="16.90625" style="47" customWidth="1"/>
    <col min="5640" max="5640" width="11.08984375" style="47" customWidth="1"/>
    <col min="5641" max="5641" width="3.90625" style="47" bestFit="1" customWidth="1"/>
    <col min="5642" max="5642" width="11.08984375" style="47" customWidth="1"/>
    <col min="5643" max="5643" width="6" style="47" customWidth="1"/>
    <col min="5644" max="5644" width="5.08984375" style="47" customWidth="1"/>
    <col min="5645" max="5645" width="5.90625" style="47" customWidth="1"/>
    <col min="5646" max="5646" width="3.08984375" style="47" customWidth="1"/>
    <col min="5647" max="5647" width="12.90625" style="47" customWidth="1"/>
    <col min="5648" max="5648" width="2.90625" style="47" customWidth="1"/>
    <col min="5649" max="5649" width="77.453125" style="47" customWidth="1"/>
    <col min="5650" max="5894" width="11.36328125" style="47"/>
    <col min="5895" max="5895" width="16.90625" style="47" customWidth="1"/>
    <col min="5896" max="5896" width="11.08984375" style="47" customWidth="1"/>
    <col min="5897" max="5897" width="3.90625" style="47" bestFit="1" customWidth="1"/>
    <col min="5898" max="5898" width="11.08984375" style="47" customWidth="1"/>
    <col min="5899" max="5899" width="6" style="47" customWidth="1"/>
    <col min="5900" max="5900" width="5.08984375" style="47" customWidth="1"/>
    <col min="5901" max="5901" width="5.90625" style="47" customWidth="1"/>
    <col min="5902" max="5902" width="3.08984375" style="47" customWidth="1"/>
    <col min="5903" max="5903" width="12.90625" style="47" customWidth="1"/>
    <col min="5904" max="5904" width="2.90625" style="47" customWidth="1"/>
    <col min="5905" max="5905" width="77.453125" style="47" customWidth="1"/>
    <col min="5906" max="6150" width="11.36328125" style="47"/>
    <col min="6151" max="6151" width="16.90625" style="47" customWidth="1"/>
    <col min="6152" max="6152" width="11.08984375" style="47" customWidth="1"/>
    <col min="6153" max="6153" width="3.90625" style="47" bestFit="1" customWidth="1"/>
    <col min="6154" max="6154" width="11.08984375" style="47" customWidth="1"/>
    <col min="6155" max="6155" width="6" style="47" customWidth="1"/>
    <col min="6156" max="6156" width="5.08984375" style="47" customWidth="1"/>
    <col min="6157" max="6157" width="5.90625" style="47" customWidth="1"/>
    <col min="6158" max="6158" width="3.08984375" style="47" customWidth="1"/>
    <col min="6159" max="6159" width="12.90625" style="47" customWidth="1"/>
    <col min="6160" max="6160" width="2.90625" style="47" customWidth="1"/>
    <col min="6161" max="6161" width="77.453125" style="47" customWidth="1"/>
    <col min="6162" max="6406" width="11.36328125" style="47"/>
    <col min="6407" max="6407" width="16.90625" style="47" customWidth="1"/>
    <col min="6408" max="6408" width="11.08984375" style="47" customWidth="1"/>
    <col min="6409" max="6409" width="3.90625" style="47" bestFit="1" customWidth="1"/>
    <col min="6410" max="6410" width="11.08984375" style="47" customWidth="1"/>
    <col min="6411" max="6411" width="6" style="47" customWidth="1"/>
    <col min="6412" max="6412" width="5.08984375" style="47" customWidth="1"/>
    <col min="6413" max="6413" width="5.90625" style="47" customWidth="1"/>
    <col min="6414" max="6414" width="3.08984375" style="47" customWidth="1"/>
    <col min="6415" max="6415" width="12.90625" style="47" customWidth="1"/>
    <col min="6416" max="6416" width="2.90625" style="47" customWidth="1"/>
    <col min="6417" max="6417" width="77.453125" style="47" customWidth="1"/>
    <col min="6418" max="6662" width="11.36328125" style="47"/>
    <col min="6663" max="6663" width="16.90625" style="47" customWidth="1"/>
    <col min="6664" max="6664" width="11.08984375" style="47" customWidth="1"/>
    <col min="6665" max="6665" width="3.90625" style="47" bestFit="1" customWidth="1"/>
    <col min="6666" max="6666" width="11.08984375" style="47" customWidth="1"/>
    <col min="6667" max="6667" width="6" style="47" customWidth="1"/>
    <col min="6668" max="6668" width="5.08984375" style="47" customWidth="1"/>
    <col min="6669" max="6669" width="5.90625" style="47" customWidth="1"/>
    <col min="6670" max="6670" width="3.08984375" style="47" customWidth="1"/>
    <col min="6671" max="6671" width="12.90625" style="47" customWidth="1"/>
    <col min="6672" max="6672" width="2.90625" style="47" customWidth="1"/>
    <col min="6673" max="6673" width="77.453125" style="47" customWidth="1"/>
    <col min="6674" max="6918" width="11.36328125" style="47"/>
    <col min="6919" max="6919" width="16.90625" style="47" customWidth="1"/>
    <col min="6920" max="6920" width="11.08984375" style="47" customWidth="1"/>
    <col min="6921" max="6921" width="3.90625" style="47" bestFit="1" customWidth="1"/>
    <col min="6922" max="6922" width="11.08984375" style="47" customWidth="1"/>
    <col min="6923" max="6923" width="6" style="47" customWidth="1"/>
    <col min="6924" max="6924" width="5.08984375" style="47" customWidth="1"/>
    <col min="6925" max="6925" width="5.90625" style="47" customWidth="1"/>
    <col min="6926" max="6926" width="3.08984375" style="47" customWidth="1"/>
    <col min="6927" max="6927" width="12.90625" style="47" customWidth="1"/>
    <col min="6928" max="6928" width="2.90625" style="47" customWidth="1"/>
    <col min="6929" max="6929" width="77.453125" style="47" customWidth="1"/>
    <col min="6930" max="7174" width="11.36328125" style="47"/>
    <col min="7175" max="7175" width="16.90625" style="47" customWidth="1"/>
    <col min="7176" max="7176" width="11.08984375" style="47" customWidth="1"/>
    <col min="7177" max="7177" width="3.90625" style="47" bestFit="1" customWidth="1"/>
    <col min="7178" max="7178" width="11.08984375" style="47" customWidth="1"/>
    <col min="7179" max="7179" width="6" style="47" customWidth="1"/>
    <col min="7180" max="7180" width="5.08984375" style="47" customWidth="1"/>
    <col min="7181" max="7181" width="5.90625" style="47" customWidth="1"/>
    <col min="7182" max="7182" width="3.08984375" style="47" customWidth="1"/>
    <col min="7183" max="7183" width="12.90625" style="47" customWidth="1"/>
    <col min="7184" max="7184" width="2.90625" style="47" customWidth="1"/>
    <col min="7185" max="7185" width="77.453125" style="47" customWidth="1"/>
    <col min="7186" max="7430" width="11.36328125" style="47"/>
    <col min="7431" max="7431" width="16.90625" style="47" customWidth="1"/>
    <col min="7432" max="7432" width="11.08984375" style="47" customWidth="1"/>
    <col min="7433" max="7433" width="3.90625" style="47" bestFit="1" customWidth="1"/>
    <col min="7434" max="7434" width="11.08984375" style="47" customWidth="1"/>
    <col min="7435" max="7435" width="6" style="47" customWidth="1"/>
    <col min="7436" max="7436" width="5.08984375" style="47" customWidth="1"/>
    <col min="7437" max="7437" width="5.90625" style="47" customWidth="1"/>
    <col min="7438" max="7438" width="3.08984375" style="47" customWidth="1"/>
    <col min="7439" max="7439" width="12.90625" style="47" customWidth="1"/>
    <col min="7440" max="7440" width="2.90625" style="47" customWidth="1"/>
    <col min="7441" max="7441" width="77.453125" style="47" customWidth="1"/>
    <col min="7442" max="7686" width="11.36328125" style="47"/>
    <col min="7687" max="7687" width="16.90625" style="47" customWidth="1"/>
    <col min="7688" max="7688" width="11.08984375" style="47" customWidth="1"/>
    <col min="7689" max="7689" width="3.90625" style="47" bestFit="1" customWidth="1"/>
    <col min="7690" max="7690" width="11.08984375" style="47" customWidth="1"/>
    <col min="7691" max="7691" width="6" style="47" customWidth="1"/>
    <col min="7692" max="7692" width="5.08984375" style="47" customWidth="1"/>
    <col min="7693" max="7693" width="5.90625" style="47" customWidth="1"/>
    <col min="7694" max="7694" width="3.08984375" style="47" customWidth="1"/>
    <col min="7695" max="7695" width="12.90625" style="47" customWidth="1"/>
    <col min="7696" max="7696" width="2.90625" style="47" customWidth="1"/>
    <col min="7697" max="7697" width="77.453125" style="47" customWidth="1"/>
    <col min="7698" max="7942" width="11.36328125" style="47"/>
    <col min="7943" max="7943" width="16.90625" style="47" customWidth="1"/>
    <col min="7944" max="7944" width="11.08984375" style="47" customWidth="1"/>
    <col min="7945" max="7945" width="3.90625" style="47" bestFit="1" customWidth="1"/>
    <col min="7946" max="7946" width="11.08984375" style="47" customWidth="1"/>
    <col min="7947" max="7947" width="6" style="47" customWidth="1"/>
    <col min="7948" max="7948" width="5.08984375" style="47" customWidth="1"/>
    <col min="7949" max="7949" width="5.90625" style="47" customWidth="1"/>
    <col min="7950" max="7950" width="3.08984375" style="47" customWidth="1"/>
    <col min="7951" max="7951" width="12.90625" style="47" customWidth="1"/>
    <col min="7952" max="7952" width="2.90625" style="47" customWidth="1"/>
    <col min="7953" max="7953" width="77.453125" style="47" customWidth="1"/>
    <col min="7954" max="8198" width="11.36328125" style="47"/>
    <col min="8199" max="8199" width="16.90625" style="47" customWidth="1"/>
    <col min="8200" max="8200" width="11.08984375" style="47" customWidth="1"/>
    <col min="8201" max="8201" width="3.90625" style="47" bestFit="1" customWidth="1"/>
    <col min="8202" max="8202" width="11.08984375" style="47" customWidth="1"/>
    <col min="8203" max="8203" width="6" style="47" customWidth="1"/>
    <col min="8204" max="8204" width="5.08984375" style="47" customWidth="1"/>
    <col min="8205" max="8205" width="5.90625" style="47" customWidth="1"/>
    <col min="8206" max="8206" width="3.08984375" style="47" customWidth="1"/>
    <col min="8207" max="8207" width="12.90625" style="47" customWidth="1"/>
    <col min="8208" max="8208" width="2.90625" style="47" customWidth="1"/>
    <col min="8209" max="8209" width="77.453125" style="47" customWidth="1"/>
    <col min="8210" max="8454" width="11.36328125" style="47"/>
    <col min="8455" max="8455" width="16.90625" style="47" customWidth="1"/>
    <col min="8456" max="8456" width="11.08984375" style="47" customWidth="1"/>
    <col min="8457" max="8457" width="3.90625" style="47" bestFit="1" customWidth="1"/>
    <col min="8458" max="8458" width="11.08984375" style="47" customWidth="1"/>
    <col min="8459" max="8459" width="6" style="47" customWidth="1"/>
    <col min="8460" max="8460" width="5.08984375" style="47" customWidth="1"/>
    <col min="8461" max="8461" width="5.90625" style="47" customWidth="1"/>
    <col min="8462" max="8462" width="3.08984375" style="47" customWidth="1"/>
    <col min="8463" max="8463" width="12.90625" style="47" customWidth="1"/>
    <col min="8464" max="8464" width="2.90625" style="47" customWidth="1"/>
    <col min="8465" max="8465" width="77.453125" style="47" customWidth="1"/>
    <col min="8466" max="8710" width="11.36328125" style="47"/>
    <col min="8711" max="8711" width="16.90625" style="47" customWidth="1"/>
    <col min="8712" max="8712" width="11.08984375" style="47" customWidth="1"/>
    <col min="8713" max="8713" width="3.90625" style="47" bestFit="1" customWidth="1"/>
    <col min="8714" max="8714" width="11.08984375" style="47" customWidth="1"/>
    <col min="8715" max="8715" width="6" style="47" customWidth="1"/>
    <col min="8716" max="8716" width="5.08984375" style="47" customWidth="1"/>
    <col min="8717" max="8717" width="5.90625" style="47" customWidth="1"/>
    <col min="8718" max="8718" width="3.08984375" style="47" customWidth="1"/>
    <col min="8719" max="8719" width="12.90625" style="47" customWidth="1"/>
    <col min="8720" max="8720" width="2.90625" style="47" customWidth="1"/>
    <col min="8721" max="8721" width="77.453125" style="47" customWidth="1"/>
    <col min="8722" max="8966" width="11.36328125" style="47"/>
    <col min="8967" max="8967" width="16.90625" style="47" customWidth="1"/>
    <col min="8968" max="8968" width="11.08984375" style="47" customWidth="1"/>
    <col min="8969" max="8969" width="3.90625" style="47" bestFit="1" customWidth="1"/>
    <col min="8970" max="8970" width="11.08984375" style="47" customWidth="1"/>
    <col min="8971" max="8971" width="6" style="47" customWidth="1"/>
    <col min="8972" max="8972" width="5.08984375" style="47" customWidth="1"/>
    <col min="8973" max="8973" width="5.90625" style="47" customWidth="1"/>
    <col min="8974" max="8974" width="3.08984375" style="47" customWidth="1"/>
    <col min="8975" max="8975" width="12.90625" style="47" customWidth="1"/>
    <col min="8976" max="8976" width="2.90625" style="47" customWidth="1"/>
    <col min="8977" max="8977" width="77.453125" style="47" customWidth="1"/>
    <col min="8978" max="9222" width="11.36328125" style="47"/>
    <col min="9223" max="9223" width="16.90625" style="47" customWidth="1"/>
    <col min="9224" max="9224" width="11.08984375" style="47" customWidth="1"/>
    <col min="9225" max="9225" width="3.90625" style="47" bestFit="1" customWidth="1"/>
    <col min="9226" max="9226" width="11.08984375" style="47" customWidth="1"/>
    <col min="9227" max="9227" width="6" style="47" customWidth="1"/>
    <col min="9228" max="9228" width="5.08984375" style="47" customWidth="1"/>
    <col min="9229" max="9229" width="5.90625" style="47" customWidth="1"/>
    <col min="9230" max="9230" width="3.08984375" style="47" customWidth="1"/>
    <col min="9231" max="9231" width="12.90625" style="47" customWidth="1"/>
    <col min="9232" max="9232" width="2.90625" style="47" customWidth="1"/>
    <col min="9233" max="9233" width="77.453125" style="47" customWidth="1"/>
    <col min="9234" max="9478" width="11.36328125" style="47"/>
    <col min="9479" max="9479" width="16.90625" style="47" customWidth="1"/>
    <col min="9480" max="9480" width="11.08984375" style="47" customWidth="1"/>
    <col min="9481" max="9481" width="3.90625" style="47" bestFit="1" customWidth="1"/>
    <col min="9482" max="9482" width="11.08984375" style="47" customWidth="1"/>
    <col min="9483" max="9483" width="6" style="47" customWidth="1"/>
    <col min="9484" max="9484" width="5.08984375" style="47" customWidth="1"/>
    <col min="9485" max="9485" width="5.90625" style="47" customWidth="1"/>
    <col min="9486" max="9486" width="3.08984375" style="47" customWidth="1"/>
    <col min="9487" max="9487" width="12.90625" style="47" customWidth="1"/>
    <col min="9488" max="9488" width="2.90625" style="47" customWidth="1"/>
    <col min="9489" max="9489" width="77.453125" style="47" customWidth="1"/>
    <col min="9490" max="9734" width="11.36328125" style="47"/>
    <col min="9735" max="9735" width="16.90625" style="47" customWidth="1"/>
    <col min="9736" max="9736" width="11.08984375" style="47" customWidth="1"/>
    <col min="9737" max="9737" width="3.90625" style="47" bestFit="1" customWidth="1"/>
    <col min="9738" max="9738" width="11.08984375" style="47" customWidth="1"/>
    <col min="9739" max="9739" width="6" style="47" customWidth="1"/>
    <col min="9740" max="9740" width="5.08984375" style="47" customWidth="1"/>
    <col min="9741" max="9741" width="5.90625" style="47" customWidth="1"/>
    <col min="9742" max="9742" width="3.08984375" style="47" customWidth="1"/>
    <col min="9743" max="9743" width="12.90625" style="47" customWidth="1"/>
    <col min="9744" max="9744" width="2.90625" style="47" customWidth="1"/>
    <col min="9745" max="9745" width="77.453125" style="47" customWidth="1"/>
    <col min="9746" max="9990" width="11.36328125" style="47"/>
    <col min="9991" max="9991" width="16.90625" style="47" customWidth="1"/>
    <col min="9992" max="9992" width="11.08984375" style="47" customWidth="1"/>
    <col min="9993" max="9993" width="3.90625" style="47" bestFit="1" customWidth="1"/>
    <col min="9994" max="9994" width="11.08984375" style="47" customWidth="1"/>
    <col min="9995" max="9995" width="6" style="47" customWidth="1"/>
    <col min="9996" max="9996" width="5.08984375" style="47" customWidth="1"/>
    <col min="9997" max="9997" width="5.90625" style="47" customWidth="1"/>
    <col min="9998" max="9998" width="3.08984375" style="47" customWidth="1"/>
    <col min="9999" max="9999" width="12.90625" style="47" customWidth="1"/>
    <col min="10000" max="10000" width="2.90625" style="47" customWidth="1"/>
    <col min="10001" max="10001" width="77.453125" style="47" customWidth="1"/>
    <col min="10002" max="10246" width="11.36328125" style="47"/>
    <col min="10247" max="10247" width="16.90625" style="47" customWidth="1"/>
    <col min="10248" max="10248" width="11.08984375" style="47" customWidth="1"/>
    <col min="10249" max="10249" width="3.90625" style="47" bestFit="1" customWidth="1"/>
    <col min="10250" max="10250" width="11.08984375" style="47" customWidth="1"/>
    <col min="10251" max="10251" width="6" style="47" customWidth="1"/>
    <col min="10252" max="10252" width="5.08984375" style="47" customWidth="1"/>
    <col min="10253" max="10253" width="5.90625" style="47" customWidth="1"/>
    <col min="10254" max="10254" width="3.08984375" style="47" customWidth="1"/>
    <col min="10255" max="10255" width="12.90625" style="47" customWidth="1"/>
    <col min="10256" max="10256" width="2.90625" style="47" customWidth="1"/>
    <col min="10257" max="10257" width="77.453125" style="47" customWidth="1"/>
    <col min="10258" max="10502" width="11.36328125" style="47"/>
    <col min="10503" max="10503" width="16.90625" style="47" customWidth="1"/>
    <col min="10504" max="10504" width="11.08984375" style="47" customWidth="1"/>
    <col min="10505" max="10505" width="3.90625" style="47" bestFit="1" customWidth="1"/>
    <col min="10506" max="10506" width="11.08984375" style="47" customWidth="1"/>
    <col min="10507" max="10507" width="6" style="47" customWidth="1"/>
    <col min="10508" max="10508" width="5.08984375" style="47" customWidth="1"/>
    <col min="10509" max="10509" width="5.90625" style="47" customWidth="1"/>
    <col min="10510" max="10510" width="3.08984375" style="47" customWidth="1"/>
    <col min="10511" max="10511" width="12.90625" style="47" customWidth="1"/>
    <col min="10512" max="10512" width="2.90625" style="47" customWidth="1"/>
    <col min="10513" max="10513" width="77.453125" style="47" customWidth="1"/>
    <col min="10514" max="10758" width="11.36328125" style="47"/>
    <col min="10759" max="10759" width="16.90625" style="47" customWidth="1"/>
    <col min="10760" max="10760" width="11.08984375" style="47" customWidth="1"/>
    <col min="10761" max="10761" width="3.90625" style="47" bestFit="1" customWidth="1"/>
    <col min="10762" max="10762" width="11.08984375" style="47" customWidth="1"/>
    <col min="10763" max="10763" width="6" style="47" customWidth="1"/>
    <col min="10764" max="10764" width="5.08984375" style="47" customWidth="1"/>
    <col min="10765" max="10765" width="5.90625" style="47" customWidth="1"/>
    <col min="10766" max="10766" width="3.08984375" style="47" customWidth="1"/>
    <col min="10767" max="10767" width="12.90625" style="47" customWidth="1"/>
    <col min="10768" max="10768" width="2.90625" style="47" customWidth="1"/>
    <col min="10769" max="10769" width="77.453125" style="47" customWidth="1"/>
    <col min="10770" max="11014" width="11.36328125" style="47"/>
    <col min="11015" max="11015" width="16.90625" style="47" customWidth="1"/>
    <col min="11016" max="11016" width="11.08984375" style="47" customWidth="1"/>
    <col min="11017" max="11017" width="3.90625" style="47" bestFit="1" customWidth="1"/>
    <col min="11018" max="11018" width="11.08984375" style="47" customWidth="1"/>
    <col min="11019" max="11019" width="6" style="47" customWidth="1"/>
    <col min="11020" max="11020" width="5.08984375" style="47" customWidth="1"/>
    <col min="11021" max="11021" width="5.90625" style="47" customWidth="1"/>
    <col min="11022" max="11022" width="3.08984375" style="47" customWidth="1"/>
    <col min="11023" max="11023" width="12.90625" style="47" customWidth="1"/>
    <col min="11024" max="11024" width="2.90625" style="47" customWidth="1"/>
    <col min="11025" max="11025" width="77.453125" style="47" customWidth="1"/>
    <col min="11026" max="11270" width="11.36328125" style="47"/>
    <col min="11271" max="11271" width="16.90625" style="47" customWidth="1"/>
    <col min="11272" max="11272" width="11.08984375" style="47" customWidth="1"/>
    <col min="11273" max="11273" width="3.90625" style="47" bestFit="1" customWidth="1"/>
    <col min="11274" max="11274" width="11.08984375" style="47" customWidth="1"/>
    <col min="11275" max="11275" width="6" style="47" customWidth="1"/>
    <col min="11276" max="11276" width="5.08984375" style="47" customWidth="1"/>
    <col min="11277" max="11277" width="5.90625" style="47" customWidth="1"/>
    <col min="11278" max="11278" width="3.08984375" style="47" customWidth="1"/>
    <col min="11279" max="11279" width="12.90625" style="47" customWidth="1"/>
    <col min="11280" max="11280" width="2.90625" style="47" customWidth="1"/>
    <col min="11281" max="11281" width="77.453125" style="47" customWidth="1"/>
    <col min="11282" max="11526" width="11.36328125" style="47"/>
    <col min="11527" max="11527" width="16.90625" style="47" customWidth="1"/>
    <col min="11528" max="11528" width="11.08984375" style="47" customWidth="1"/>
    <col min="11529" max="11529" width="3.90625" style="47" bestFit="1" customWidth="1"/>
    <col min="11530" max="11530" width="11.08984375" style="47" customWidth="1"/>
    <col min="11531" max="11531" width="6" style="47" customWidth="1"/>
    <col min="11532" max="11532" width="5.08984375" style="47" customWidth="1"/>
    <col min="11533" max="11533" width="5.90625" style="47" customWidth="1"/>
    <col min="11534" max="11534" width="3.08984375" style="47" customWidth="1"/>
    <col min="11535" max="11535" width="12.90625" style="47" customWidth="1"/>
    <col min="11536" max="11536" width="2.90625" style="47" customWidth="1"/>
    <col min="11537" max="11537" width="77.453125" style="47" customWidth="1"/>
    <col min="11538" max="11782" width="11.36328125" style="47"/>
    <col min="11783" max="11783" width="16.90625" style="47" customWidth="1"/>
    <col min="11784" max="11784" width="11.08984375" style="47" customWidth="1"/>
    <col min="11785" max="11785" width="3.90625" style="47" bestFit="1" customWidth="1"/>
    <col min="11786" max="11786" width="11.08984375" style="47" customWidth="1"/>
    <col min="11787" max="11787" width="6" style="47" customWidth="1"/>
    <col min="11788" max="11788" width="5.08984375" style="47" customWidth="1"/>
    <col min="11789" max="11789" width="5.90625" style="47" customWidth="1"/>
    <col min="11790" max="11790" width="3.08984375" style="47" customWidth="1"/>
    <col min="11791" max="11791" width="12.90625" style="47" customWidth="1"/>
    <col min="11792" max="11792" width="2.90625" style="47" customWidth="1"/>
    <col min="11793" max="11793" width="77.453125" style="47" customWidth="1"/>
    <col min="11794" max="12038" width="11.36328125" style="47"/>
    <col min="12039" max="12039" width="16.90625" style="47" customWidth="1"/>
    <col min="12040" max="12040" width="11.08984375" style="47" customWidth="1"/>
    <col min="12041" max="12041" width="3.90625" style="47" bestFit="1" customWidth="1"/>
    <col min="12042" max="12042" width="11.08984375" style="47" customWidth="1"/>
    <col min="12043" max="12043" width="6" style="47" customWidth="1"/>
    <col min="12044" max="12044" width="5.08984375" style="47" customWidth="1"/>
    <col min="12045" max="12045" width="5.90625" style="47" customWidth="1"/>
    <col min="12046" max="12046" width="3.08984375" style="47" customWidth="1"/>
    <col min="12047" max="12047" width="12.90625" style="47" customWidth="1"/>
    <col min="12048" max="12048" width="2.90625" style="47" customWidth="1"/>
    <col min="12049" max="12049" width="77.453125" style="47" customWidth="1"/>
    <col min="12050" max="12294" width="11.36328125" style="47"/>
    <col min="12295" max="12295" width="16.90625" style="47" customWidth="1"/>
    <col min="12296" max="12296" width="11.08984375" style="47" customWidth="1"/>
    <col min="12297" max="12297" width="3.90625" style="47" bestFit="1" customWidth="1"/>
    <col min="12298" max="12298" width="11.08984375" style="47" customWidth="1"/>
    <col min="12299" max="12299" width="6" style="47" customWidth="1"/>
    <col min="12300" max="12300" width="5.08984375" style="47" customWidth="1"/>
    <col min="12301" max="12301" width="5.90625" style="47" customWidth="1"/>
    <col min="12302" max="12302" width="3.08984375" style="47" customWidth="1"/>
    <col min="12303" max="12303" width="12.90625" style="47" customWidth="1"/>
    <col min="12304" max="12304" width="2.90625" style="47" customWidth="1"/>
    <col min="12305" max="12305" width="77.453125" style="47" customWidth="1"/>
    <col min="12306" max="12550" width="11.36328125" style="47"/>
    <col min="12551" max="12551" width="16.90625" style="47" customWidth="1"/>
    <col min="12552" max="12552" width="11.08984375" style="47" customWidth="1"/>
    <col min="12553" max="12553" width="3.90625" style="47" bestFit="1" customWidth="1"/>
    <col min="12554" max="12554" width="11.08984375" style="47" customWidth="1"/>
    <col min="12555" max="12555" width="6" style="47" customWidth="1"/>
    <col min="12556" max="12556" width="5.08984375" style="47" customWidth="1"/>
    <col min="12557" max="12557" width="5.90625" style="47" customWidth="1"/>
    <col min="12558" max="12558" width="3.08984375" style="47" customWidth="1"/>
    <col min="12559" max="12559" width="12.90625" style="47" customWidth="1"/>
    <col min="12560" max="12560" width="2.90625" style="47" customWidth="1"/>
    <col min="12561" max="12561" width="77.453125" style="47" customWidth="1"/>
    <col min="12562" max="12806" width="11.36328125" style="47"/>
    <col min="12807" max="12807" width="16.90625" style="47" customWidth="1"/>
    <col min="12808" max="12808" width="11.08984375" style="47" customWidth="1"/>
    <col min="12809" max="12809" width="3.90625" style="47" bestFit="1" customWidth="1"/>
    <col min="12810" max="12810" width="11.08984375" style="47" customWidth="1"/>
    <col min="12811" max="12811" width="6" style="47" customWidth="1"/>
    <col min="12812" max="12812" width="5.08984375" style="47" customWidth="1"/>
    <col min="12813" max="12813" width="5.90625" style="47" customWidth="1"/>
    <col min="12814" max="12814" width="3.08984375" style="47" customWidth="1"/>
    <col min="12815" max="12815" width="12.90625" style="47" customWidth="1"/>
    <col min="12816" max="12816" width="2.90625" style="47" customWidth="1"/>
    <col min="12817" max="12817" width="77.453125" style="47" customWidth="1"/>
    <col min="12818" max="13062" width="11.36328125" style="47"/>
    <col min="13063" max="13063" width="16.90625" style="47" customWidth="1"/>
    <col min="13064" max="13064" width="11.08984375" style="47" customWidth="1"/>
    <col min="13065" max="13065" width="3.90625" style="47" bestFit="1" customWidth="1"/>
    <col min="13066" max="13066" width="11.08984375" style="47" customWidth="1"/>
    <col min="13067" max="13067" width="6" style="47" customWidth="1"/>
    <col min="13068" max="13068" width="5.08984375" style="47" customWidth="1"/>
    <col min="13069" max="13069" width="5.90625" style="47" customWidth="1"/>
    <col min="13070" max="13070" width="3.08984375" style="47" customWidth="1"/>
    <col min="13071" max="13071" width="12.90625" style="47" customWidth="1"/>
    <col min="13072" max="13072" width="2.90625" style="47" customWidth="1"/>
    <col min="13073" max="13073" width="77.453125" style="47" customWidth="1"/>
    <col min="13074" max="13318" width="11.36328125" style="47"/>
    <col min="13319" max="13319" width="16.90625" style="47" customWidth="1"/>
    <col min="13320" max="13320" width="11.08984375" style="47" customWidth="1"/>
    <col min="13321" max="13321" width="3.90625" style="47" bestFit="1" customWidth="1"/>
    <col min="13322" max="13322" width="11.08984375" style="47" customWidth="1"/>
    <col min="13323" max="13323" width="6" style="47" customWidth="1"/>
    <col min="13324" max="13324" width="5.08984375" style="47" customWidth="1"/>
    <col min="13325" max="13325" width="5.90625" style="47" customWidth="1"/>
    <col min="13326" max="13326" width="3.08984375" style="47" customWidth="1"/>
    <col min="13327" max="13327" width="12.90625" style="47" customWidth="1"/>
    <col min="13328" max="13328" width="2.90625" style="47" customWidth="1"/>
    <col min="13329" max="13329" width="77.453125" style="47" customWidth="1"/>
    <col min="13330" max="13574" width="11.36328125" style="47"/>
    <col min="13575" max="13575" width="16.90625" style="47" customWidth="1"/>
    <col min="13576" max="13576" width="11.08984375" style="47" customWidth="1"/>
    <col min="13577" max="13577" width="3.90625" style="47" bestFit="1" customWidth="1"/>
    <col min="13578" max="13578" width="11.08984375" style="47" customWidth="1"/>
    <col min="13579" max="13579" width="6" style="47" customWidth="1"/>
    <col min="13580" max="13580" width="5.08984375" style="47" customWidth="1"/>
    <col min="13581" max="13581" width="5.90625" style="47" customWidth="1"/>
    <col min="13582" max="13582" width="3.08984375" style="47" customWidth="1"/>
    <col min="13583" max="13583" width="12.90625" style="47" customWidth="1"/>
    <col min="13584" max="13584" width="2.90625" style="47" customWidth="1"/>
    <col min="13585" max="13585" width="77.453125" style="47" customWidth="1"/>
    <col min="13586" max="13830" width="11.36328125" style="47"/>
    <col min="13831" max="13831" width="16.90625" style="47" customWidth="1"/>
    <col min="13832" max="13832" width="11.08984375" style="47" customWidth="1"/>
    <col min="13833" max="13833" width="3.90625" style="47" bestFit="1" customWidth="1"/>
    <col min="13834" max="13834" width="11.08984375" style="47" customWidth="1"/>
    <col min="13835" max="13835" width="6" style="47" customWidth="1"/>
    <col min="13836" max="13836" width="5.08984375" style="47" customWidth="1"/>
    <col min="13837" max="13837" width="5.90625" style="47" customWidth="1"/>
    <col min="13838" max="13838" width="3.08984375" style="47" customWidth="1"/>
    <col min="13839" max="13839" width="12.90625" style="47" customWidth="1"/>
    <col min="13840" max="13840" width="2.90625" style="47" customWidth="1"/>
    <col min="13841" max="13841" width="77.453125" style="47" customWidth="1"/>
    <col min="13842" max="14086" width="11.36328125" style="47"/>
    <col min="14087" max="14087" width="16.90625" style="47" customWidth="1"/>
    <col min="14088" max="14088" width="11.08984375" style="47" customWidth="1"/>
    <col min="14089" max="14089" width="3.90625" style="47" bestFit="1" customWidth="1"/>
    <col min="14090" max="14090" width="11.08984375" style="47" customWidth="1"/>
    <col min="14091" max="14091" width="6" style="47" customWidth="1"/>
    <col min="14092" max="14092" width="5.08984375" style="47" customWidth="1"/>
    <col min="14093" max="14093" width="5.90625" style="47" customWidth="1"/>
    <col min="14094" max="14094" width="3.08984375" style="47" customWidth="1"/>
    <col min="14095" max="14095" width="12.90625" style="47" customWidth="1"/>
    <col min="14096" max="14096" width="2.90625" style="47" customWidth="1"/>
    <col min="14097" max="14097" width="77.453125" style="47" customWidth="1"/>
    <col min="14098" max="14342" width="11.36328125" style="47"/>
    <col min="14343" max="14343" width="16.90625" style="47" customWidth="1"/>
    <col min="14344" max="14344" width="11.08984375" style="47" customWidth="1"/>
    <col min="14345" max="14345" width="3.90625" style="47" bestFit="1" customWidth="1"/>
    <col min="14346" max="14346" width="11.08984375" style="47" customWidth="1"/>
    <col min="14347" max="14347" width="6" style="47" customWidth="1"/>
    <col min="14348" max="14348" width="5.08984375" style="47" customWidth="1"/>
    <col min="14349" max="14349" width="5.90625" style="47" customWidth="1"/>
    <col min="14350" max="14350" width="3.08984375" style="47" customWidth="1"/>
    <col min="14351" max="14351" width="12.90625" style="47" customWidth="1"/>
    <col min="14352" max="14352" width="2.90625" style="47" customWidth="1"/>
    <col min="14353" max="14353" width="77.453125" style="47" customWidth="1"/>
    <col min="14354" max="14598" width="11.36328125" style="47"/>
    <col min="14599" max="14599" width="16.90625" style="47" customWidth="1"/>
    <col min="14600" max="14600" width="11.08984375" style="47" customWidth="1"/>
    <col min="14601" max="14601" width="3.90625" style="47" bestFit="1" customWidth="1"/>
    <col min="14602" max="14602" width="11.08984375" style="47" customWidth="1"/>
    <col min="14603" max="14603" width="6" style="47" customWidth="1"/>
    <col min="14604" max="14604" width="5.08984375" style="47" customWidth="1"/>
    <col min="14605" max="14605" width="5.90625" style="47" customWidth="1"/>
    <col min="14606" max="14606" width="3.08984375" style="47" customWidth="1"/>
    <col min="14607" max="14607" width="12.90625" style="47" customWidth="1"/>
    <col min="14608" max="14608" width="2.90625" style="47" customWidth="1"/>
    <col min="14609" max="14609" width="77.453125" style="47" customWidth="1"/>
    <col min="14610" max="14854" width="11.36328125" style="47"/>
    <col min="14855" max="14855" width="16.90625" style="47" customWidth="1"/>
    <col min="14856" max="14856" width="11.08984375" style="47" customWidth="1"/>
    <col min="14857" max="14857" width="3.90625" style="47" bestFit="1" customWidth="1"/>
    <col min="14858" max="14858" width="11.08984375" style="47" customWidth="1"/>
    <col min="14859" max="14859" width="6" style="47" customWidth="1"/>
    <col min="14860" max="14860" width="5.08984375" style="47" customWidth="1"/>
    <col min="14861" max="14861" width="5.90625" style="47" customWidth="1"/>
    <col min="14862" max="14862" width="3.08984375" style="47" customWidth="1"/>
    <col min="14863" max="14863" width="12.90625" style="47" customWidth="1"/>
    <col min="14864" max="14864" width="2.90625" style="47" customWidth="1"/>
    <col min="14865" max="14865" width="77.453125" style="47" customWidth="1"/>
    <col min="14866" max="15110" width="11.36328125" style="47"/>
    <col min="15111" max="15111" width="16.90625" style="47" customWidth="1"/>
    <col min="15112" max="15112" width="11.08984375" style="47" customWidth="1"/>
    <col min="15113" max="15113" width="3.90625" style="47" bestFit="1" customWidth="1"/>
    <col min="15114" max="15114" width="11.08984375" style="47" customWidth="1"/>
    <col min="15115" max="15115" width="6" style="47" customWidth="1"/>
    <col min="15116" max="15116" width="5.08984375" style="47" customWidth="1"/>
    <col min="15117" max="15117" width="5.90625" style="47" customWidth="1"/>
    <col min="15118" max="15118" width="3.08984375" style="47" customWidth="1"/>
    <col min="15119" max="15119" width="12.90625" style="47" customWidth="1"/>
    <col min="15120" max="15120" width="2.90625" style="47" customWidth="1"/>
    <col min="15121" max="15121" width="77.453125" style="47" customWidth="1"/>
    <col min="15122" max="15366" width="11.36328125" style="47"/>
    <col min="15367" max="15367" width="16.90625" style="47" customWidth="1"/>
    <col min="15368" max="15368" width="11.08984375" style="47" customWidth="1"/>
    <col min="15369" max="15369" width="3.90625" style="47" bestFit="1" customWidth="1"/>
    <col min="15370" max="15370" width="11.08984375" style="47" customWidth="1"/>
    <col min="15371" max="15371" width="6" style="47" customWidth="1"/>
    <col min="15372" max="15372" width="5.08984375" style="47" customWidth="1"/>
    <col min="15373" max="15373" width="5.90625" style="47" customWidth="1"/>
    <col min="15374" max="15374" width="3.08984375" style="47" customWidth="1"/>
    <col min="15375" max="15375" width="12.90625" style="47" customWidth="1"/>
    <col min="15376" max="15376" width="2.90625" style="47" customWidth="1"/>
    <col min="15377" max="15377" width="77.453125" style="47" customWidth="1"/>
    <col min="15378" max="15622" width="11.36328125" style="47"/>
    <col min="15623" max="15623" width="16.90625" style="47" customWidth="1"/>
    <col min="15624" max="15624" width="11.08984375" style="47" customWidth="1"/>
    <col min="15625" max="15625" width="3.90625" style="47" bestFit="1" customWidth="1"/>
    <col min="15626" max="15626" width="11.08984375" style="47" customWidth="1"/>
    <col min="15627" max="15627" width="6" style="47" customWidth="1"/>
    <col min="15628" max="15628" width="5.08984375" style="47" customWidth="1"/>
    <col min="15629" max="15629" width="5.90625" style="47" customWidth="1"/>
    <col min="15630" max="15630" width="3.08984375" style="47" customWidth="1"/>
    <col min="15631" max="15631" width="12.90625" style="47" customWidth="1"/>
    <col min="15632" max="15632" width="2.90625" style="47" customWidth="1"/>
    <col min="15633" max="15633" width="77.453125" style="47" customWidth="1"/>
    <col min="15634" max="15878" width="11.36328125" style="47"/>
    <col min="15879" max="15879" width="16.90625" style="47" customWidth="1"/>
    <col min="15880" max="15880" width="11.08984375" style="47" customWidth="1"/>
    <col min="15881" max="15881" width="3.90625" style="47" bestFit="1" customWidth="1"/>
    <col min="15882" max="15882" width="11.08984375" style="47" customWidth="1"/>
    <col min="15883" max="15883" width="6" style="47" customWidth="1"/>
    <col min="15884" max="15884" width="5.08984375" style="47" customWidth="1"/>
    <col min="15885" max="15885" width="5.90625" style="47" customWidth="1"/>
    <col min="15886" max="15886" width="3.08984375" style="47" customWidth="1"/>
    <col min="15887" max="15887" width="12.90625" style="47" customWidth="1"/>
    <col min="15888" max="15888" width="2.90625" style="47" customWidth="1"/>
    <col min="15889" max="15889" width="77.453125" style="47" customWidth="1"/>
    <col min="15890" max="16134" width="11.36328125" style="47"/>
    <col min="16135" max="16135" width="16.90625" style="47" customWidth="1"/>
    <col min="16136" max="16136" width="11.08984375" style="47" customWidth="1"/>
    <col min="16137" max="16137" width="3.90625" style="47" bestFit="1" customWidth="1"/>
    <col min="16138" max="16138" width="11.08984375" style="47" customWidth="1"/>
    <col min="16139" max="16139" width="6" style="47" customWidth="1"/>
    <col min="16140" max="16140" width="5.08984375" style="47" customWidth="1"/>
    <col min="16141" max="16141" width="5.90625" style="47" customWidth="1"/>
    <col min="16142" max="16142" width="3.08984375" style="47" customWidth="1"/>
    <col min="16143" max="16143" width="12.90625" style="47" customWidth="1"/>
    <col min="16144" max="16144" width="2.90625" style="47" customWidth="1"/>
    <col min="16145" max="16145" width="77.453125" style="47" customWidth="1"/>
    <col min="16146" max="16384" width="11.36328125" style="47"/>
  </cols>
  <sheetData>
    <row r="1" spans="1:42" ht="24.75" customHeight="1">
      <c r="A1" s="216" t="s">
        <v>195</v>
      </c>
      <c r="B1" s="156"/>
      <c r="C1" s="99"/>
      <c r="D1" s="429" t="str">
        <f>"作　業　日　報　兼　直　接　人　件　費　個　別　明　細　表　（"&amp;AJ7&amp;"年"&amp;AJ8&amp;"月支払分）"</f>
        <v>作　業　日　報　兼　直　接　人　件　費　個　別　明　細　表　（2026年9月支払分）</v>
      </c>
      <c r="E1" s="429"/>
      <c r="F1" s="429"/>
      <c r="G1" s="429"/>
      <c r="H1" s="429"/>
      <c r="I1" s="429"/>
      <c r="J1" s="429"/>
      <c r="K1" s="429"/>
      <c r="L1" s="429"/>
      <c r="M1" s="429"/>
      <c r="N1" s="429"/>
      <c r="AD1" s="425" t="s">
        <v>94</v>
      </c>
      <c r="AE1" s="48" t="s">
        <v>44</v>
      </c>
      <c r="AF1" s="49">
        <f>初期条件設定表!$C$10</f>
        <v>0.375</v>
      </c>
      <c r="AG1" s="49">
        <f>初期条件設定表!$C$14</f>
        <v>0.75</v>
      </c>
      <c r="AI1" s="50" t="s">
        <v>12</v>
      </c>
      <c r="AJ1" s="51">
        <f>' 入力用 従事者別直接人件費集計表（後期）'!A27</f>
        <v>2026</v>
      </c>
      <c r="AM1" s="50" t="s">
        <v>43</v>
      </c>
      <c r="AN1" s="52" t="str">
        <f ca="1">RIGHT(CELL("filename",A1),LEN(CELL("filename",A1))-FIND("]",CELL("filename",A1)))</f>
        <v>2026年9月作業分</v>
      </c>
      <c r="AO1" s="217"/>
      <c r="AP1" s="218"/>
    </row>
    <row r="2" spans="1:42" ht="24.75" customHeight="1">
      <c r="C2" s="99"/>
      <c r="D2" s="429"/>
      <c r="E2" s="429"/>
      <c r="F2" s="429"/>
      <c r="G2" s="429"/>
      <c r="H2" s="429"/>
      <c r="I2" s="429"/>
      <c r="J2" s="429"/>
      <c r="K2" s="429"/>
      <c r="L2" s="429"/>
      <c r="M2" s="429"/>
      <c r="N2" s="429"/>
      <c r="AD2" s="425"/>
      <c r="AE2" s="48"/>
      <c r="AF2" s="49">
        <f>初期条件設定表!$C$11</f>
        <v>0</v>
      </c>
      <c r="AG2" s="49">
        <f>初期条件設定表!$E$11</f>
        <v>0</v>
      </c>
      <c r="AI2" s="50" t="s">
        <v>13</v>
      </c>
      <c r="AJ2" s="51">
        <f>' 入力用 従事者別直接人件費集計表（後期）'!D27</f>
        <v>9</v>
      </c>
      <c r="AN2" s="53"/>
    </row>
    <row r="3" spans="1:42" ht="27.75" customHeight="1">
      <c r="A3" s="219" t="s">
        <v>9</v>
      </c>
      <c r="B3" s="426" t="str">
        <f>' 入力用 従事者別直接人件費集計表（後期）'!D5</f>
        <v>○○△△株式会社</v>
      </c>
      <c r="C3" s="426"/>
      <c r="D3" s="426"/>
      <c r="E3" s="220"/>
      <c r="F3" s="220"/>
      <c r="G3" s="220"/>
      <c r="H3" s="220"/>
      <c r="I3" s="220"/>
      <c r="J3" s="220"/>
      <c r="K3" s="220"/>
      <c r="L3" s="220"/>
      <c r="M3" s="220"/>
      <c r="N3" s="220"/>
      <c r="AD3" s="425"/>
      <c r="AE3" s="48" t="s">
        <v>36</v>
      </c>
      <c r="AF3" s="49">
        <f>初期条件設定表!$C$12</f>
        <v>0.5</v>
      </c>
      <c r="AG3" s="49">
        <f>初期条件設定表!$E$12</f>
        <v>0.54166666666666663</v>
      </c>
      <c r="AI3" s="50" t="s">
        <v>58</v>
      </c>
      <c r="AJ3" s="54">
        <f>DATE($AJ$1,AJ2-1,AF6+1)</f>
        <v>46266</v>
      </c>
      <c r="AN3" s="53"/>
    </row>
    <row r="4" spans="1:42" ht="27.75" customHeight="1">
      <c r="A4" s="221" t="s">
        <v>2</v>
      </c>
      <c r="B4" s="427" t="str">
        <f>' 入力用 従事者別直接人件費集計表（後期）'!D6</f>
        <v>公社　太郎</v>
      </c>
      <c r="C4" s="427"/>
      <c r="D4" s="427"/>
      <c r="E4" s="222"/>
      <c r="F4" s="222"/>
      <c r="G4" s="222"/>
      <c r="AD4" s="425"/>
      <c r="AE4" s="48"/>
      <c r="AF4" s="49">
        <f>初期条件設定表!$C$13</f>
        <v>0</v>
      </c>
      <c r="AG4" s="49">
        <f>初期条件設定表!$E$13</f>
        <v>0</v>
      </c>
      <c r="AI4" s="50" t="s">
        <v>79</v>
      </c>
      <c r="AJ4" s="54">
        <f>DATE(AJ1,AJ2,AF5)</f>
        <v>46295</v>
      </c>
      <c r="AM4" s="50" t="s">
        <v>77</v>
      </c>
      <c r="AN4" s="55">
        <f>LEN(AJ5)</f>
        <v>2</v>
      </c>
    </row>
    <row r="5" spans="1:42" ht="27.75" customHeight="1">
      <c r="A5" s="224" t="s">
        <v>8</v>
      </c>
      <c r="B5" s="428">
        <f>IF(' 入力用 従事者別直接人件費集計表（後期）'!Y8="","",' 入力用 従事者別直接人件費集計表（後期）'!Y8)</f>
        <v>0</v>
      </c>
      <c r="C5" s="428"/>
      <c r="D5" s="428"/>
      <c r="E5" s="222"/>
      <c r="F5" s="222"/>
      <c r="G5" s="222"/>
      <c r="AD5" s="425"/>
      <c r="AE5" s="48" t="s">
        <v>37</v>
      </c>
      <c r="AF5" s="56" t="str">
        <f>IF(初期条件設定表!$C$24="末",TEXT(DATE(AJ1,AJ2+1,1)-1,"d"),初期条件設定表!$C$24)</f>
        <v>30</v>
      </c>
      <c r="AG5" s="47" t="s">
        <v>38</v>
      </c>
      <c r="AI5" s="50" t="s">
        <v>57</v>
      </c>
      <c r="AJ5" s="57" t="str">
        <f>初期条件設定表!Q5</f>
        <v>土日</v>
      </c>
      <c r="AM5" s="50" t="s">
        <v>78</v>
      </c>
      <c r="AN5" s="52" t="str">
        <f>AJ5&amp;"※月火水木金土日"</f>
        <v>土日※月火水木金土日</v>
      </c>
      <c r="AO5" s="217"/>
      <c r="AP5" s="218"/>
    </row>
    <row r="6" spans="1:42" ht="22.5" customHeight="1" thickBot="1">
      <c r="A6" s="225"/>
      <c r="O6" s="58" t="s">
        <v>45</v>
      </c>
      <c r="P6" s="59" t="s">
        <v>47</v>
      </c>
      <c r="Q6" s="58" t="s">
        <v>46</v>
      </c>
      <c r="R6" s="58" t="s">
        <v>48</v>
      </c>
      <c r="S6" s="58" t="s">
        <v>49</v>
      </c>
      <c r="T6" s="58" t="s">
        <v>50</v>
      </c>
      <c r="U6" s="58" t="s">
        <v>60</v>
      </c>
      <c r="V6" s="58" t="s">
        <v>61</v>
      </c>
      <c r="W6" s="58" t="s">
        <v>62</v>
      </c>
      <c r="X6" s="58"/>
      <c r="Y6" s="58"/>
      <c r="Z6" s="58"/>
      <c r="AE6" s="50" t="s">
        <v>95</v>
      </c>
      <c r="AF6" s="56" t="str">
        <f>IF(初期条件設定表!$C$24="末",TEXT(DATE(AJ1,AJ2,1)-1,"d"),初期条件設定表!$C$24)</f>
        <v>31</v>
      </c>
      <c r="AG6" s="47" t="s">
        <v>38</v>
      </c>
      <c r="AH6" s="436" t="s">
        <v>104</v>
      </c>
      <c r="AI6" s="436"/>
      <c r="AJ6" s="226">
        <f>初期条件設定表!$C$15</f>
        <v>0.33333333333333331</v>
      </c>
    </row>
    <row r="7" spans="1:42" s="202" customFormat="1" ht="24" customHeight="1">
      <c r="A7" s="439" t="s">
        <v>7</v>
      </c>
      <c r="B7" s="441" t="s">
        <v>6</v>
      </c>
      <c r="C7" s="441"/>
      <c r="D7" s="441"/>
      <c r="E7" s="397" t="s">
        <v>5</v>
      </c>
      <c r="F7" s="398"/>
      <c r="G7" s="398"/>
      <c r="H7" s="399"/>
      <c r="I7" s="405" t="s">
        <v>103</v>
      </c>
      <c r="J7" s="405" t="s">
        <v>102</v>
      </c>
      <c r="K7" s="397" t="s">
        <v>4</v>
      </c>
      <c r="L7" s="399"/>
      <c r="M7" s="437" t="s">
        <v>218</v>
      </c>
      <c r="N7" s="438"/>
      <c r="O7" s="417" t="s">
        <v>52</v>
      </c>
      <c r="P7" s="414" t="s">
        <v>34</v>
      </c>
      <c r="Q7" s="414" t="s">
        <v>35</v>
      </c>
      <c r="R7" s="414" t="s">
        <v>53</v>
      </c>
      <c r="S7" s="414"/>
      <c r="T7" s="414" t="s">
        <v>51</v>
      </c>
      <c r="U7" s="414"/>
      <c r="V7" s="414" t="s">
        <v>54</v>
      </c>
      <c r="W7" s="410" t="s">
        <v>55</v>
      </c>
      <c r="AI7" s="202" t="s">
        <v>107</v>
      </c>
      <c r="AJ7" s="227">
        <f>IF(初期条件設定表!C26="当月",' 入力用 従事者別直接人件費集計表（後期）'!A27,' 入力用 従事者別直接人件費集計表（後期）'!A28)</f>
        <v>2026</v>
      </c>
    </row>
    <row r="8" spans="1:42" s="202" customFormat="1" ht="24" customHeight="1" thickBot="1">
      <c r="A8" s="440"/>
      <c r="B8" s="442"/>
      <c r="C8" s="442"/>
      <c r="D8" s="442"/>
      <c r="E8" s="400"/>
      <c r="F8" s="401"/>
      <c r="G8" s="401"/>
      <c r="H8" s="402"/>
      <c r="I8" s="406"/>
      <c r="J8" s="406"/>
      <c r="K8" s="403"/>
      <c r="L8" s="404"/>
      <c r="M8" s="228" t="s">
        <v>114</v>
      </c>
      <c r="N8" s="229" t="s">
        <v>139</v>
      </c>
      <c r="O8" s="417"/>
      <c r="P8" s="414"/>
      <c r="Q8" s="414"/>
      <c r="R8" s="414"/>
      <c r="S8" s="414"/>
      <c r="T8" s="414"/>
      <c r="U8" s="414"/>
      <c r="V8" s="414"/>
      <c r="W8" s="410"/>
      <c r="AI8" s="202" t="s">
        <v>106</v>
      </c>
      <c r="AJ8" s="227">
        <f>IF(初期条件設定表!C26="当月",' 入力用 従事者別直接人件費集計表（後期）'!D27,' 入力用 従事者別直接人件費集計表（後期）'!D28)</f>
        <v>9</v>
      </c>
    </row>
    <row r="9" spans="1:42" ht="46.15" customHeight="1">
      <c r="A9" s="230">
        <f>Y9</f>
        <v>46266</v>
      </c>
      <c r="B9" s="84" t="s">
        <v>32</v>
      </c>
      <c r="C9" s="232" t="s">
        <v>3</v>
      </c>
      <c r="D9" s="87" t="s">
        <v>32</v>
      </c>
      <c r="E9" s="73" t="str">
        <f>IFERROR(HOUR(Q9),"")</f>
        <v/>
      </c>
      <c r="F9" s="74" t="s">
        <v>30</v>
      </c>
      <c r="G9" s="75" t="str">
        <f>IFERROR(MINUTE(Q9),"")</f>
        <v/>
      </c>
      <c r="H9" s="120" t="s">
        <v>31</v>
      </c>
      <c r="I9" s="124" t="str">
        <f>T9</f>
        <v/>
      </c>
      <c r="J9" s="125"/>
      <c r="K9" s="76" t="str">
        <f>IFERROR((E9+G9/60)*$B$5,"")</f>
        <v/>
      </c>
      <c r="L9" s="141" t="s">
        <v>0</v>
      </c>
      <c r="M9" s="142"/>
      <c r="N9" s="143"/>
      <c r="O9" s="60" t="str">
        <f t="shared" ref="O9:O35" si="0">IF(OR(DBCS(B9)="：",B9="",DBCS(D9)="：",D9=""),"",$D9-$B9)</f>
        <v/>
      </c>
      <c r="P9" s="60" t="str">
        <f t="shared" ref="P9:P35" si="1">IFERROR(IF(J9="",D9-B9-W9,D9-B9-J9-W9),"")</f>
        <v/>
      </c>
      <c r="Q9" s="61" t="str">
        <f t="shared" ref="Q9:Q35" si="2">IFERROR(MIN(IF(P9&gt;0,FLOOR(P9,"0:30"),""),$AJ$6),"")</f>
        <v/>
      </c>
      <c r="R9" s="62" t="str">
        <f t="shared" ref="R9:R35" si="3">IF(OR(DBCS($B9)="：",$B9="",DBCS($D9)="：",$D9=""),"",MAX(MIN($D9,AF$1)-MAX($B9,TIME(0,0,0)),0))</f>
        <v/>
      </c>
      <c r="S9" s="62" t="str">
        <f t="shared" ref="S9:S35" si="4">IF(OR(DBCS($B9)="：",$B9="",DBCS($D9)="：",$D9=""),"",MAX(MIN($D9,AG$2)-MAX($B9,$AF$2),0))</f>
        <v/>
      </c>
      <c r="T9" s="62" t="str">
        <f t="shared" ref="T9:T35" si="5">IF(OR(DBCS($B9)="：",$B9="",DBCS($D9)="：",$D9=""),"",MAX(MIN($D9,$AG$3)-MAX($B9,$AF$3),0))</f>
        <v/>
      </c>
      <c r="U9" s="62" t="str">
        <f t="shared" ref="U9:U35" si="6">IF(OR(DBCS($B9)="：",$B9="",DBCS($D9)="：",$D9=""),"",MAX(MIN($D9,$AG$4)-MAX($B9,$AF$4),0))</f>
        <v/>
      </c>
      <c r="V9" s="62" t="str">
        <f t="shared" ref="V9:V35" si="7">IF(OR(DBCS($B9)="：",$B9="",DBCS($D9)="：",$D9=""),"",MAX(MIN($D9,TIME(23,59,59))-MAX($B9,$AG$1),0))</f>
        <v/>
      </c>
      <c r="W9" s="62" t="str">
        <f>IF(OR(DBCS($B9)="：",$B9="",DBCS($D9)="：",$D9=""),"",SUM(R9:V9))</f>
        <v/>
      </c>
      <c r="Y9" s="230">
        <f>IF($AJ$3="","",IF(FIND(TEXT($AJ$3,"aaa"),$AN$5)&gt;$AN$4,$AJ$3,IF(FIND(TEXT($AJ$3+1,"aaa"),$AN$5)&gt;$AN$4,$AJ$3+1,IF(FIND(TEXT($AJ$3+2,"aaa"),$AN$5)&gt;$AN$4,$AJ$3+2,IF(FIND(TEXT($AJ$3+3,"aaa"),$AN$5)&gt;$AN$4,$AJ$3+3,"")))))</f>
        <v>46266</v>
      </c>
      <c r="AA9" s="63"/>
    </row>
    <row r="10" spans="1:42" ht="46.15" customHeight="1">
      <c r="A10" s="230">
        <f t="shared" ref="A10:A35" si="8">Y10</f>
        <v>46267</v>
      </c>
      <c r="B10" s="84" t="s">
        <v>32</v>
      </c>
      <c r="C10" s="232" t="s">
        <v>3</v>
      </c>
      <c r="D10" s="87" t="s">
        <v>32</v>
      </c>
      <c r="E10" s="73" t="str">
        <f>IFERROR(HOUR(Q10),"")</f>
        <v/>
      </c>
      <c r="F10" s="74" t="s">
        <v>30</v>
      </c>
      <c r="G10" s="75" t="str">
        <f>IFERROR(MINUTE(Q10),"")</f>
        <v/>
      </c>
      <c r="H10" s="120" t="s">
        <v>31</v>
      </c>
      <c r="I10" s="122" t="str">
        <f t="shared" ref="I10:I35" si="9">T10</f>
        <v/>
      </c>
      <c r="J10" s="125"/>
      <c r="K10" s="76" t="str">
        <f t="shared" ref="K10:K35" si="10">IFERROR((E10+G10/60)*$B$5,"")</f>
        <v/>
      </c>
      <c r="L10" s="141" t="s">
        <v>0</v>
      </c>
      <c r="M10" s="144"/>
      <c r="N10" s="145"/>
      <c r="O10" s="60" t="str">
        <f t="shared" si="0"/>
        <v/>
      </c>
      <c r="P10" s="60" t="str">
        <f t="shared" si="1"/>
        <v/>
      </c>
      <c r="Q10" s="61" t="str">
        <f t="shared" si="2"/>
        <v/>
      </c>
      <c r="R10" s="62" t="str">
        <f t="shared" si="3"/>
        <v/>
      </c>
      <c r="S10" s="62" t="str">
        <f t="shared" si="4"/>
        <v/>
      </c>
      <c r="T10" s="62" t="str">
        <f t="shared" si="5"/>
        <v/>
      </c>
      <c r="U10" s="62" t="str">
        <f t="shared" si="6"/>
        <v/>
      </c>
      <c r="V10" s="62" t="str">
        <f t="shared" si="7"/>
        <v/>
      </c>
      <c r="W10" s="62" t="str">
        <f t="shared" ref="W10:W33" si="11">IF(OR(DBCS($B10)="：",$B10="",DBCS($D10)="：",$D10=""),"",SUM(R10:V10))</f>
        <v/>
      </c>
      <c r="Y10" s="230">
        <f t="shared" ref="Y10:Y35" si="12">IF($A9="","",IF(AND($A9+1&lt;=$AJ$4,FIND(TEXT($A9+1,"aaa"),$AN$5)&gt;$AN$4),$A9+1,IF(AND($A9+2&lt;=$AJ$4,FIND(TEXT($A9+2,"aaa"),$AN$5)&gt;$AN$4),$A9+2,IF(AND($A9+3&lt;=$AJ$4,FIND(TEXT($A9+3,"aaa"),$AN$5)&gt;$AN$4),$A9+3,IF(AND($A9+4&lt;=$AJ$4,FIND(TEXT($A9+4,"aaa"),$AN$5)&gt;$AN$4),$A9+4,"")))))</f>
        <v>46267</v>
      </c>
      <c r="AA10" s="63"/>
      <c r="AE10" s="236" t="s">
        <v>115</v>
      </c>
      <c r="AF10" s="236" t="s">
        <v>155</v>
      </c>
    </row>
    <row r="11" spans="1:42" ht="46.15" customHeight="1">
      <c r="A11" s="230">
        <f t="shared" si="8"/>
        <v>46268</v>
      </c>
      <c r="B11" s="84" t="s">
        <v>32</v>
      </c>
      <c r="C11" s="232" t="s">
        <v>3</v>
      </c>
      <c r="D11" s="87" t="s">
        <v>32</v>
      </c>
      <c r="E11" s="73" t="str">
        <f>IFERROR(HOUR(Q11),"")</f>
        <v/>
      </c>
      <c r="F11" s="74" t="s">
        <v>30</v>
      </c>
      <c r="G11" s="75" t="str">
        <f>IFERROR(MINUTE(Q11),"")</f>
        <v/>
      </c>
      <c r="H11" s="120" t="s">
        <v>31</v>
      </c>
      <c r="I11" s="122" t="str">
        <f t="shared" si="9"/>
        <v/>
      </c>
      <c r="J11" s="125"/>
      <c r="K11" s="76" t="str">
        <f t="shared" si="10"/>
        <v/>
      </c>
      <c r="L11" s="141" t="s">
        <v>0</v>
      </c>
      <c r="M11" s="144"/>
      <c r="N11" s="145"/>
      <c r="O11" s="60" t="str">
        <f t="shared" si="0"/>
        <v/>
      </c>
      <c r="P11" s="60" t="str">
        <f t="shared" si="1"/>
        <v/>
      </c>
      <c r="Q11" s="61" t="str">
        <f t="shared" si="2"/>
        <v/>
      </c>
      <c r="R11" s="62" t="str">
        <f t="shared" si="3"/>
        <v/>
      </c>
      <c r="S11" s="62" t="str">
        <f t="shared" si="4"/>
        <v/>
      </c>
      <c r="T11" s="62" t="str">
        <f t="shared" si="5"/>
        <v/>
      </c>
      <c r="U11" s="62" t="str">
        <f t="shared" si="6"/>
        <v/>
      </c>
      <c r="V11" s="62" t="str">
        <f t="shared" si="7"/>
        <v/>
      </c>
      <c r="W11" s="62" t="str">
        <f t="shared" si="11"/>
        <v/>
      </c>
      <c r="Y11" s="230">
        <f t="shared" si="12"/>
        <v>46268</v>
      </c>
      <c r="AA11" s="63"/>
      <c r="AE11" s="237" t="str">
        <f>初期条件設定表!U5</f>
        <v>　</v>
      </c>
      <c r="AF11" s="238" t="str">
        <f>初期条件設定表!V5</f>
        <v>　</v>
      </c>
    </row>
    <row r="12" spans="1:42" ht="46.15" customHeight="1">
      <c r="A12" s="230">
        <f t="shared" si="8"/>
        <v>46269</v>
      </c>
      <c r="B12" s="84" t="s">
        <v>32</v>
      </c>
      <c r="C12" s="232" t="s">
        <v>3</v>
      </c>
      <c r="D12" s="87" t="s">
        <v>32</v>
      </c>
      <c r="E12" s="73" t="str">
        <f>IFERROR(HOUR(Q12),"")</f>
        <v/>
      </c>
      <c r="F12" s="74" t="s">
        <v>30</v>
      </c>
      <c r="G12" s="75" t="str">
        <f>IFERROR(MINUTE(Q12),"")</f>
        <v/>
      </c>
      <c r="H12" s="120" t="s">
        <v>31</v>
      </c>
      <c r="I12" s="122" t="str">
        <f t="shared" si="9"/>
        <v/>
      </c>
      <c r="J12" s="125"/>
      <c r="K12" s="76" t="str">
        <f t="shared" si="10"/>
        <v/>
      </c>
      <c r="L12" s="141" t="s">
        <v>0</v>
      </c>
      <c r="M12" s="144" t="s">
        <v>176</v>
      </c>
      <c r="N12" s="145"/>
      <c r="O12" s="60" t="str">
        <f t="shared" si="0"/>
        <v/>
      </c>
      <c r="P12" s="60" t="str">
        <f t="shared" si="1"/>
        <v/>
      </c>
      <c r="Q12" s="61" t="str">
        <f t="shared" si="2"/>
        <v/>
      </c>
      <c r="R12" s="62" t="str">
        <f t="shared" si="3"/>
        <v/>
      </c>
      <c r="S12" s="62" t="str">
        <f t="shared" si="4"/>
        <v/>
      </c>
      <c r="T12" s="62" t="str">
        <f t="shared" si="5"/>
        <v/>
      </c>
      <c r="U12" s="62" t="str">
        <f t="shared" si="6"/>
        <v/>
      </c>
      <c r="V12" s="62" t="str">
        <f t="shared" si="7"/>
        <v/>
      </c>
      <c r="W12" s="62" t="str">
        <f t="shared" si="11"/>
        <v/>
      </c>
      <c r="Y12" s="230">
        <f t="shared" si="12"/>
        <v>46269</v>
      </c>
      <c r="AA12" s="63"/>
      <c r="AE12" s="237" t="str">
        <f>初期条件設定表!U6</f>
        <v>設計（除ソフトウェア）</v>
      </c>
      <c r="AF12" s="239" t="str">
        <f>初期条件設定表!V6</f>
        <v>A</v>
      </c>
    </row>
    <row r="13" spans="1:42" ht="46.15" customHeight="1">
      <c r="A13" s="230">
        <f t="shared" si="8"/>
        <v>46272</v>
      </c>
      <c r="B13" s="84" t="s">
        <v>32</v>
      </c>
      <c r="C13" s="232" t="s">
        <v>3</v>
      </c>
      <c r="D13" s="87" t="s">
        <v>32</v>
      </c>
      <c r="E13" s="73" t="str">
        <f>IFERROR(HOUR(Q13),"")</f>
        <v/>
      </c>
      <c r="F13" s="74" t="s">
        <v>30</v>
      </c>
      <c r="G13" s="75" t="str">
        <f>IFERROR(MINUTE(Q13),"")</f>
        <v/>
      </c>
      <c r="H13" s="120" t="s">
        <v>31</v>
      </c>
      <c r="I13" s="122" t="str">
        <f t="shared" si="9"/>
        <v/>
      </c>
      <c r="J13" s="125"/>
      <c r="K13" s="76" t="str">
        <f t="shared" si="10"/>
        <v/>
      </c>
      <c r="L13" s="141" t="s">
        <v>0</v>
      </c>
      <c r="M13" s="144"/>
      <c r="N13" s="145"/>
      <c r="O13" s="60" t="str">
        <f t="shared" si="0"/>
        <v/>
      </c>
      <c r="P13" s="60" t="str">
        <f t="shared" si="1"/>
        <v/>
      </c>
      <c r="Q13" s="61" t="str">
        <f t="shared" si="2"/>
        <v/>
      </c>
      <c r="R13" s="62" t="str">
        <f t="shared" si="3"/>
        <v/>
      </c>
      <c r="S13" s="62" t="str">
        <f t="shared" si="4"/>
        <v/>
      </c>
      <c r="T13" s="62" t="str">
        <f t="shared" si="5"/>
        <v/>
      </c>
      <c r="U13" s="62" t="str">
        <f t="shared" si="6"/>
        <v/>
      </c>
      <c r="V13" s="62" t="str">
        <f t="shared" si="7"/>
        <v/>
      </c>
      <c r="W13" s="62" t="str">
        <f t="shared" si="11"/>
        <v/>
      </c>
      <c r="X13" s="62" t="str">
        <f t="shared" ref="X13:X35" si="13">IF(OR(DBCS($B13)="：",$B13="",DBCS($D13)="：",$D13=""),"",MAX(MIN($D13,$AG$3)-MAX($B13,$AF$3),0))</f>
        <v/>
      </c>
      <c r="Y13" s="230">
        <f t="shared" si="12"/>
        <v>46272</v>
      </c>
      <c r="Z13" s="62" t="str">
        <f t="shared" ref="Z13:Z33" si="14">IF(OR(DBCS($B13)="：",$B13="",DBCS($D13)="：",$D13=""),"",MAX(MIN($D13,TIME(23,59,59))-MAX($B13,$AG$1),0))</f>
        <v/>
      </c>
      <c r="AA13" s="63"/>
      <c r="AE13" s="237" t="str">
        <f>初期条件設定表!U7</f>
        <v>要件定義</v>
      </c>
      <c r="AF13" s="239" t="str">
        <f>初期条件設定表!V7</f>
        <v>B</v>
      </c>
    </row>
    <row r="14" spans="1:42" ht="46.15" customHeight="1">
      <c r="A14" s="230">
        <f t="shared" si="8"/>
        <v>46273</v>
      </c>
      <c r="B14" s="84" t="s">
        <v>32</v>
      </c>
      <c r="C14" s="232" t="s">
        <v>3</v>
      </c>
      <c r="D14" s="87" t="s">
        <v>32</v>
      </c>
      <c r="E14" s="73" t="str">
        <f t="shared" ref="E14:E35" si="15">IFERROR(HOUR(Q14),"")</f>
        <v/>
      </c>
      <c r="F14" s="74" t="s">
        <v>30</v>
      </c>
      <c r="G14" s="75" t="str">
        <f t="shared" ref="G14:G35" si="16">IFERROR(MINUTE(Q14),"")</f>
        <v/>
      </c>
      <c r="H14" s="120" t="s">
        <v>31</v>
      </c>
      <c r="I14" s="122" t="str">
        <f t="shared" si="9"/>
        <v/>
      </c>
      <c r="J14" s="125"/>
      <c r="K14" s="76" t="str">
        <f t="shared" si="10"/>
        <v/>
      </c>
      <c r="L14" s="141" t="s">
        <v>0</v>
      </c>
      <c r="M14" s="144"/>
      <c r="N14" s="145"/>
      <c r="O14" s="60" t="str">
        <f t="shared" si="0"/>
        <v/>
      </c>
      <c r="P14" s="60" t="str">
        <f t="shared" si="1"/>
        <v/>
      </c>
      <c r="Q14" s="61" t="str">
        <f t="shared" si="2"/>
        <v/>
      </c>
      <c r="R14" s="62" t="str">
        <f t="shared" si="3"/>
        <v/>
      </c>
      <c r="S14" s="62" t="str">
        <f t="shared" si="4"/>
        <v/>
      </c>
      <c r="T14" s="62" t="str">
        <f t="shared" si="5"/>
        <v/>
      </c>
      <c r="U14" s="62" t="str">
        <f t="shared" si="6"/>
        <v/>
      </c>
      <c r="V14" s="62" t="str">
        <f t="shared" si="7"/>
        <v/>
      </c>
      <c r="W14" s="62" t="str">
        <f t="shared" si="11"/>
        <v/>
      </c>
      <c r="X14" s="62" t="str">
        <f t="shared" si="13"/>
        <v/>
      </c>
      <c r="Y14" s="230">
        <f t="shared" si="12"/>
        <v>46273</v>
      </c>
      <c r="Z14" s="62" t="str">
        <f t="shared" si="14"/>
        <v/>
      </c>
      <c r="AA14" s="63"/>
      <c r="AE14" s="237" t="str">
        <f>初期条件設定表!U8</f>
        <v>システム要件定義</v>
      </c>
      <c r="AF14" s="239" t="str">
        <f>初期条件設定表!V8</f>
        <v>C</v>
      </c>
    </row>
    <row r="15" spans="1:42" ht="46.15" customHeight="1">
      <c r="A15" s="230">
        <f t="shared" si="8"/>
        <v>46274</v>
      </c>
      <c r="B15" s="84" t="s">
        <v>32</v>
      </c>
      <c r="C15" s="232" t="s">
        <v>3</v>
      </c>
      <c r="D15" s="87" t="s">
        <v>32</v>
      </c>
      <c r="E15" s="73" t="str">
        <f t="shared" si="15"/>
        <v/>
      </c>
      <c r="F15" s="74" t="s">
        <v>30</v>
      </c>
      <c r="G15" s="75" t="str">
        <f t="shared" si="16"/>
        <v/>
      </c>
      <c r="H15" s="120" t="s">
        <v>31</v>
      </c>
      <c r="I15" s="122" t="str">
        <f t="shared" si="9"/>
        <v/>
      </c>
      <c r="J15" s="125"/>
      <c r="K15" s="76" t="str">
        <f t="shared" si="10"/>
        <v/>
      </c>
      <c r="L15" s="141" t="s">
        <v>0</v>
      </c>
      <c r="M15" s="144"/>
      <c r="N15" s="145"/>
      <c r="O15" s="60" t="str">
        <f t="shared" si="0"/>
        <v/>
      </c>
      <c r="P15" s="60" t="str">
        <f t="shared" si="1"/>
        <v/>
      </c>
      <c r="Q15" s="61" t="str">
        <f t="shared" si="2"/>
        <v/>
      </c>
      <c r="R15" s="62" t="str">
        <f t="shared" si="3"/>
        <v/>
      </c>
      <c r="S15" s="62" t="str">
        <f t="shared" si="4"/>
        <v/>
      </c>
      <c r="T15" s="62" t="str">
        <f t="shared" si="5"/>
        <v/>
      </c>
      <c r="U15" s="62" t="str">
        <f t="shared" si="6"/>
        <v/>
      </c>
      <c r="V15" s="62" t="str">
        <f t="shared" si="7"/>
        <v/>
      </c>
      <c r="W15" s="62" t="str">
        <f t="shared" si="11"/>
        <v/>
      </c>
      <c r="X15" s="62" t="str">
        <f t="shared" si="13"/>
        <v/>
      </c>
      <c r="Y15" s="230">
        <f t="shared" si="12"/>
        <v>46274</v>
      </c>
      <c r="Z15" s="62" t="str">
        <f t="shared" si="14"/>
        <v/>
      </c>
      <c r="AA15" s="63"/>
      <c r="AE15" s="237" t="str">
        <f>初期条件設定表!U9</f>
        <v>システム方式設計</v>
      </c>
      <c r="AF15" s="239" t="str">
        <f>初期条件設定表!V9</f>
        <v>D</v>
      </c>
    </row>
    <row r="16" spans="1:42" ht="46.15" customHeight="1">
      <c r="A16" s="230">
        <f t="shared" si="8"/>
        <v>46275</v>
      </c>
      <c r="B16" s="84" t="s">
        <v>32</v>
      </c>
      <c r="C16" s="232" t="s">
        <v>3</v>
      </c>
      <c r="D16" s="87" t="s">
        <v>32</v>
      </c>
      <c r="E16" s="73" t="str">
        <f t="shared" si="15"/>
        <v/>
      </c>
      <c r="F16" s="74" t="s">
        <v>30</v>
      </c>
      <c r="G16" s="75" t="str">
        <f t="shared" si="16"/>
        <v/>
      </c>
      <c r="H16" s="120" t="s">
        <v>31</v>
      </c>
      <c r="I16" s="122" t="str">
        <f t="shared" si="9"/>
        <v/>
      </c>
      <c r="J16" s="125"/>
      <c r="K16" s="76" t="str">
        <f t="shared" si="10"/>
        <v/>
      </c>
      <c r="L16" s="141" t="s">
        <v>0</v>
      </c>
      <c r="M16" s="144"/>
      <c r="N16" s="145"/>
      <c r="O16" s="60" t="str">
        <f t="shared" si="0"/>
        <v/>
      </c>
      <c r="P16" s="60" t="str">
        <f t="shared" si="1"/>
        <v/>
      </c>
      <c r="Q16" s="61" t="str">
        <f t="shared" si="2"/>
        <v/>
      </c>
      <c r="R16" s="62" t="str">
        <f t="shared" si="3"/>
        <v/>
      </c>
      <c r="S16" s="62" t="str">
        <f t="shared" si="4"/>
        <v/>
      </c>
      <c r="T16" s="62" t="str">
        <f t="shared" si="5"/>
        <v/>
      </c>
      <c r="U16" s="62" t="str">
        <f t="shared" si="6"/>
        <v/>
      </c>
      <c r="V16" s="62" t="str">
        <f t="shared" si="7"/>
        <v/>
      </c>
      <c r="W16" s="62" t="str">
        <f t="shared" si="11"/>
        <v/>
      </c>
      <c r="X16" s="62" t="str">
        <f t="shared" si="13"/>
        <v/>
      </c>
      <c r="Y16" s="230">
        <f t="shared" si="12"/>
        <v>46275</v>
      </c>
      <c r="Z16" s="62" t="str">
        <f t="shared" si="14"/>
        <v/>
      </c>
      <c r="AA16" s="63"/>
      <c r="AE16" s="237" t="str">
        <f>初期条件設定表!U10</f>
        <v>ソフトウエア設計</v>
      </c>
      <c r="AF16" s="239" t="str">
        <f>初期条件設定表!V10</f>
        <v>E</v>
      </c>
    </row>
    <row r="17" spans="1:32" ht="46.15" customHeight="1">
      <c r="A17" s="230">
        <f t="shared" si="8"/>
        <v>46276</v>
      </c>
      <c r="B17" s="84" t="s">
        <v>32</v>
      </c>
      <c r="C17" s="232" t="s">
        <v>3</v>
      </c>
      <c r="D17" s="87" t="s">
        <v>32</v>
      </c>
      <c r="E17" s="73" t="str">
        <f t="shared" si="15"/>
        <v/>
      </c>
      <c r="F17" s="74" t="s">
        <v>30</v>
      </c>
      <c r="G17" s="75" t="str">
        <f t="shared" si="16"/>
        <v/>
      </c>
      <c r="H17" s="120" t="s">
        <v>31</v>
      </c>
      <c r="I17" s="122" t="str">
        <f t="shared" si="9"/>
        <v/>
      </c>
      <c r="J17" s="125"/>
      <c r="K17" s="76" t="str">
        <f t="shared" si="10"/>
        <v/>
      </c>
      <c r="L17" s="141" t="s">
        <v>0</v>
      </c>
      <c r="M17" s="144"/>
      <c r="N17" s="145"/>
      <c r="O17" s="60" t="str">
        <f t="shared" si="0"/>
        <v/>
      </c>
      <c r="P17" s="60" t="str">
        <f t="shared" si="1"/>
        <v/>
      </c>
      <c r="Q17" s="61" t="str">
        <f t="shared" si="2"/>
        <v/>
      </c>
      <c r="R17" s="62" t="str">
        <f t="shared" si="3"/>
        <v/>
      </c>
      <c r="S17" s="62" t="str">
        <f t="shared" si="4"/>
        <v/>
      </c>
      <c r="T17" s="62" t="str">
        <f t="shared" si="5"/>
        <v/>
      </c>
      <c r="U17" s="62" t="str">
        <f t="shared" si="6"/>
        <v/>
      </c>
      <c r="V17" s="62" t="str">
        <f t="shared" si="7"/>
        <v/>
      </c>
      <c r="W17" s="62" t="str">
        <f t="shared" si="11"/>
        <v/>
      </c>
      <c r="X17" s="62" t="str">
        <f t="shared" si="13"/>
        <v/>
      </c>
      <c r="Y17" s="230">
        <f t="shared" si="12"/>
        <v>46276</v>
      </c>
      <c r="Z17" s="62" t="str">
        <f t="shared" si="14"/>
        <v/>
      </c>
      <c r="AA17" s="63"/>
      <c r="AE17" s="237" t="str">
        <f>初期条件設定表!U11</f>
        <v>プログラミング</v>
      </c>
      <c r="AF17" s="239" t="str">
        <f>初期条件設定表!V11</f>
        <v>F</v>
      </c>
    </row>
    <row r="18" spans="1:32" ht="46.15" customHeight="1">
      <c r="A18" s="230">
        <f t="shared" si="8"/>
        <v>46279</v>
      </c>
      <c r="B18" s="84" t="s">
        <v>32</v>
      </c>
      <c r="C18" s="232" t="s">
        <v>3</v>
      </c>
      <c r="D18" s="87" t="s">
        <v>32</v>
      </c>
      <c r="E18" s="73" t="str">
        <f t="shared" si="15"/>
        <v/>
      </c>
      <c r="F18" s="74" t="s">
        <v>30</v>
      </c>
      <c r="G18" s="75" t="str">
        <f t="shared" si="16"/>
        <v/>
      </c>
      <c r="H18" s="120" t="s">
        <v>31</v>
      </c>
      <c r="I18" s="122" t="str">
        <f t="shared" si="9"/>
        <v/>
      </c>
      <c r="J18" s="125"/>
      <c r="K18" s="76" t="str">
        <f t="shared" si="10"/>
        <v/>
      </c>
      <c r="L18" s="141" t="s">
        <v>0</v>
      </c>
      <c r="M18" s="144"/>
      <c r="N18" s="145"/>
      <c r="O18" s="60" t="str">
        <f t="shared" si="0"/>
        <v/>
      </c>
      <c r="P18" s="60" t="str">
        <f t="shared" si="1"/>
        <v/>
      </c>
      <c r="Q18" s="61" t="str">
        <f t="shared" si="2"/>
        <v/>
      </c>
      <c r="R18" s="62" t="str">
        <f t="shared" si="3"/>
        <v/>
      </c>
      <c r="S18" s="62" t="str">
        <f t="shared" si="4"/>
        <v/>
      </c>
      <c r="T18" s="62" t="str">
        <f t="shared" si="5"/>
        <v/>
      </c>
      <c r="U18" s="62" t="str">
        <f t="shared" si="6"/>
        <v/>
      </c>
      <c r="V18" s="62" t="str">
        <f t="shared" si="7"/>
        <v/>
      </c>
      <c r="W18" s="62" t="str">
        <f t="shared" si="11"/>
        <v/>
      </c>
      <c r="X18" s="62" t="str">
        <f t="shared" si="13"/>
        <v/>
      </c>
      <c r="Y18" s="230">
        <f t="shared" si="12"/>
        <v>46279</v>
      </c>
      <c r="Z18" s="62" t="str">
        <f t="shared" si="14"/>
        <v/>
      </c>
      <c r="AA18" s="63"/>
      <c r="AE18" s="237" t="str">
        <f>初期条件設定表!U12</f>
        <v>ソフトウエアテスト</v>
      </c>
      <c r="AF18" s="239" t="str">
        <f>初期条件設定表!V12</f>
        <v>G</v>
      </c>
    </row>
    <row r="19" spans="1:32" ht="46.15" customHeight="1">
      <c r="A19" s="230">
        <f t="shared" si="8"/>
        <v>46280</v>
      </c>
      <c r="B19" s="84" t="s">
        <v>32</v>
      </c>
      <c r="C19" s="232" t="s">
        <v>3</v>
      </c>
      <c r="D19" s="87" t="s">
        <v>32</v>
      </c>
      <c r="E19" s="73" t="str">
        <f t="shared" si="15"/>
        <v/>
      </c>
      <c r="F19" s="74" t="s">
        <v>30</v>
      </c>
      <c r="G19" s="75" t="str">
        <f t="shared" si="16"/>
        <v/>
      </c>
      <c r="H19" s="120" t="s">
        <v>31</v>
      </c>
      <c r="I19" s="122" t="str">
        <f t="shared" si="9"/>
        <v/>
      </c>
      <c r="J19" s="125"/>
      <c r="K19" s="76" t="str">
        <f t="shared" si="10"/>
        <v/>
      </c>
      <c r="L19" s="141" t="s">
        <v>0</v>
      </c>
      <c r="M19" s="144"/>
      <c r="N19" s="145"/>
      <c r="O19" s="60" t="str">
        <f t="shared" si="0"/>
        <v/>
      </c>
      <c r="P19" s="60" t="str">
        <f t="shared" si="1"/>
        <v/>
      </c>
      <c r="Q19" s="61" t="str">
        <f t="shared" si="2"/>
        <v/>
      </c>
      <c r="R19" s="62" t="str">
        <f t="shared" si="3"/>
        <v/>
      </c>
      <c r="S19" s="62" t="str">
        <f t="shared" si="4"/>
        <v/>
      </c>
      <c r="T19" s="62" t="str">
        <f t="shared" si="5"/>
        <v/>
      </c>
      <c r="U19" s="62" t="str">
        <f t="shared" si="6"/>
        <v/>
      </c>
      <c r="V19" s="62" t="str">
        <f t="shared" si="7"/>
        <v/>
      </c>
      <c r="W19" s="62" t="str">
        <f t="shared" si="11"/>
        <v/>
      </c>
      <c r="X19" s="62" t="str">
        <f t="shared" si="13"/>
        <v/>
      </c>
      <c r="Y19" s="230">
        <f t="shared" si="12"/>
        <v>46280</v>
      </c>
      <c r="Z19" s="62" t="str">
        <f t="shared" si="14"/>
        <v/>
      </c>
      <c r="AA19" s="63"/>
      <c r="AE19" s="237" t="str">
        <f>初期条件設定表!U13</f>
        <v>システム結合</v>
      </c>
      <c r="AF19" s="239" t="str">
        <f>初期条件設定表!V13</f>
        <v>H</v>
      </c>
    </row>
    <row r="20" spans="1:32" ht="46.15" customHeight="1">
      <c r="A20" s="230">
        <f t="shared" si="8"/>
        <v>46281</v>
      </c>
      <c r="B20" s="84" t="s">
        <v>32</v>
      </c>
      <c r="C20" s="232" t="s">
        <v>3</v>
      </c>
      <c r="D20" s="87" t="s">
        <v>32</v>
      </c>
      <c r="E20" s="73" t="str">
        <f t="shared" si="15"/>
        <v/>
      </c>
      <c r="F20" s="74" t="s">
        <v>30</v>
      </c>
      <c r="G20" s="75" t="str">
        <f t="shared" si="16"/>
        <v/>
      </c>
      <c r="H20" s="120" t="s">
        <v>31</v>
      </c>
      <c r="I20" s="122" t="str">
        <f t="shared" si="9"/>
        <v/>
      </c>
      <c r="J20" s="125"/>
      <c r="K20" s="76" t="str">
        <f t="shared" si="10"/>
        <v/>
      </c>
      <c r="L20" s="141" t="s">
        <v>0</v>
      </c>
      <c r="M20" s="144"/>
      <c r="N20" s="145"/>
      <c r="O20" s="60" t="str">
        <f t="shared" si="0"/>
        <v/>
      </c>
      <c r="P20" s="60" t="str">
        <f t="shared" si="1"/>
        <v/>
      </c>
      <c r="Q20" s="61" t="str">
        <f t="shared" si="2"/>
        <v/>
      </c>
      <c r="R20" s="62" t="str">
        <f t="shared" si="3"/>
        <v/>
      </c>
      <c r="S20" s="62" t="str">
        <f t="shared" si="4"/>
        <v/>
      </c>
      <c r="T20" s="62" t="str">
        <f t="shared" si="5"/>
        <v/>
      </c>
      <c r="U20" s="62" t="str">
        <f t="shared" si="6"/>
        <v/>
      </c>
      <c r="V20" s="62" t="str">
        <f t="shared" si="7"/>
        <v/>
      </c>
      <c r="W20" s="62" t="str">
        <f t="shared" si="11"/>
        <v/>
      </c>
      <c r="X20" s="62" t="str">
        <f t="shared" si="13"/>
        <v/>
      </c>
      <c r="Y20" s="230">
        <f t="shared" si="12"/>
        <v>46281</v>
      </c>
      <c r="Z20" s="62" t="str">
        <f t="shared" si="14"/>
        <v/>
      </c>
      <c r="AA20" s="63"/>
      <c r="AE20" s="237" t="str">
        <f>初期条件設定表!U14</f>
        <v>システムテスト</v>
      </c>
      <c r="AF20" s="239" t="str">
        <f>初期条件設定表!V14</f>
        <v>I</v>
      </c>
    </row>
    <row r="21" spans="1:32" ht="46.15" customHeight="1">
      <c r="A21" s="230">
        <f t="shared" si="8"/>
        <v>46282</v>
      </c>
      <c r="B21" s="84" t="s">
        <v>32</v>
      </c>
      <c r="C21" s="232" t="s">
        <v>3</v>
      </c>
      <c r="D21" s="87" t="s">
        <v>32</v>
      </c>
      <c r="E21" s="73" t="str">
        <f t="shared" si="15"/>
        <v/>
      </c>
      <c r="F21" s="74" t="s">
        <v>30</v>
      </c>
      <c r="G21" s="75" t="str">
        <f t="shared" si="16"/>
        <v/>
      </c>
      <c r="H21" s="120" t="s">
        <v>31</v>
      </c>
      <c r="I21" s="122" t="str">
        <f t="shared" si="9"/>
        <v/>
      </c>
      <c r="J21" s="125"/>
      <c r="K21" s="76" t="str">
        <f t="shared" si="10"/>
        <v/>
      </c>
      <c r="L21" s="141" t="s">
        <v>0</v>
      </c>
      <c r="M21" s="144"/>
      <c r="N21" s="145"/>
      <c r="O21" s="60" t="str">
        <f t="shared" si="0"/>
        <v/>
      </c>
      <c r="P21" s="60" t="str">
        <f t="shared" si="1"/>
        <v/>
      </c>
      <c r="Q21" s="61" t="str">
        <f t="shared" si="2"/>
        <v/>
      </c>
      <c r="R21" s="62" t="str">
        <f t="shared" si="3"/>
        <v/>
      </c>
      <c r="S21" s="62" t="str">
        <f t="shared" si="4"/>
        <v/>
      </c>
      <c r="T21" s="62" t="str">
        <f t="shared" si="5"/>
        <v/>
      </c>
      <c r="U21" s="62" t="str">
        <f t="shared" si="6"/>
        <v/>
      </c>
      <c r="V21" s="62" t="str">
        <f t="shared" si="7"/>
        <v/>
      </c>
      <c r="W21" s="62" t="str">
        <f t="shared" si="11"/>
        <v/>
      </c>
      <c r="X21" s="62" t="str">
        <f t="shared" si="13"/>
        <v/>
      </c>
      <c r="Y21" s="230">
        <f t="shared" si="12"/>
        <v>46282</v>
      </c>
      <c r="Z21" s="62" t="str">
        <f t="shared" si="14"/>
        <v/>
      </c>
      <c r="AA21" s="63"/>
      <c r="AE21" s="237" t="str">
        <f>初期条件設定表!U15</f>
        <v>運用テスト</v>
      </c>
      <c r="AF21" s="239" t="str">
        <f>初期条件設定表!V15</f>
        <v>J</v>
      </c>
    </row>
    <row r="22" spans="1:32" ht="46.15" customHeight="1">
      <c r="A22" s="230">
        <f t="shared" si="8"/>
        <v>46283</v>
      </c>
      <c r="B22" s="84" t="s">
        <v>32</v>
      </c>
      <c r="C22" s="232" t="s">
        <v>3</v>
      </c>
      <c r="D22" s="87" t="s">
        <v>32</v>
      </c>
      <c r="E22" s="73" t="str">
        <f t="shared" si="15"/>
        <v/>
      </c>
      <c r="F22" s="74" t="s">
        <v>30</v>
      </c>
      <c r="G22" s="75" t="str">
        <f t="shared" si="16"/>
        <v/>
      </c>
      <c r="H22" s="120" t="s">
        <v>31</v>
      </c>
      <c r="I22" s="122" t="str">
        <f t="shared" si="9"/>
        <v/>
      </c>
      <c r="J22" s="125"/>
      <c r="K22" s="76" t="str">
        <f t="shared" si="10"/>
        <v/>
      </c>
      <c r="L22" s="141" t="s">
        <v>0</v>
      </c>
      <c r="M22" s="144"/>
      <c r="N22" s="145"/>
      <c r="O22" s="60" t="str">
        <f t="shared" si="0"/>
        <v/>
      </c>
      <c r="P22" s="60" t="str">
        <f t="shared" si="1"/>
        <v/>
      </c>
      <c r="Q22" s="61" t="str">
        <f t="shared" si="2"/>
        <v/>
      </c>
      <c r="R22" s="62" t="str">
        <f t="shared" si="3"/>
        <v/>
      </c>
      <c r="S22" s="62" t="str">
        <f t="shared" si="4"/>
        <v/>
      </c>
      <c r="T22" s="62" t="str">
        <f t="shared" si="5"/>
        <v/>
      </c>
      <c r="U22" s="62" t="str">
        <f t="shared" si="6"/>
        <v/>
      </c>
      <c r="V22" s="62" t="str">
        <f t="shared" si="7"/>
        <v/>
      </c>
      <c r="W22" s="62" t="str">
        <f t="shared" si="11"/>
        <v/>
      </c>
      <c r="X22" s="62" t="str">
        <f t="shared" si="13"/>
        <v/>
      </c>
      <c r="Y22" s="230">
        <f t="shared" si="12"/>
        <v>46283</v>
      </c>
      <c r="Z22" s="62" t="str">
        <f t="shared" si="14"/>
        <v/>
      </c>
      <c r="AA22" s="63"/>
      <c r="AE22" s="237" t="str">
        <f>初期条件設定表!U16</f>
        <v xml:space="preserve"> </v>
      </c>
      <c r="AF22" s="239" t="str">
        <f>初期条件設定表!V16</f>
        <v>K</v>
      </c>
    </row>
    <row r="23" spans="1:32" ht="46.15" customHeight="1">
      <c r="A23" s="230">
        <f t="shared" si="8"/>
        <v>46286</v>
      </c>
      <c r="B23" s="84" t="s">
        <v>32</v>
      </c>
      <c r="C23" s="232" t="s">
        <v>3</v>
      </c>
      <c r="D23" s="87" t="s">
        <v>32</v>
      </c>
      <c r="E23" s="73" t="str">
        <f t="shared" si="15"/>
        <v/>
      </c>
      <c r="F23" s="74" t="s">
        <v>30</v>
      </c>
      <c r="G23" s="75" t="str">
        <f t="shared" si="16"/>
        <v/>
      </c>
      <c r="H23" s="120" t="s">
        <v>31</v>
      </c>
      <c r="I23" s="122" t="str">
        <f t="shared" si="9"/>
        <v/>
      </c>
      <c r="J23" s="125"/>
      <c r="K23" s="76" t="str">
        <f t="shared" si="10"/>
        <v/>
      </c>
      <c r="L23" s="141" t="s">
        <v>0</v>
      </c>
      <c r="M23" s="144"/>
      <c r="N23" s="145"/>
      <c r="O23" s="60" t="str">
        <f t="shared" si="0"/>
        <v/>
      </c>
      <c r="P23" s="60" t="str">
        <f t="shared" si="1"/>
        <v/>
      </c>
      <c r="Q23" s="61" t="str">
        <f t="shared" si="2"/>
        <v/>
      </c>
      <c r="R23" s="62" t="str">
        <f t="shared" si="3"/>
        <v/>
      </c>
      <c r="S23" s="62" t="str">
        <f t="shared" si="4"/>
        <v/>
      </c>
      <c r="T23" s="62" t="str">
        <f t="shared" si="5"/>
        <v/>
      </c>
      <c r="U23" s="62" t="str">
        <f t="shared" si="6"/>
        <v/>
      </c>
      <c r="V23" s="62" t="str">
        <f t="shared" si="7"/>
        <v/>
      </c>
      <c r="W23" s="62" t="str">
        <f t="shared" si="11"/>
        <v/>
      </c>
      <c r="X23" s="62" t="str">
        <f t="shared" si="13"/>
        <v/>
      </c>
      <c r="Y23" s="230">
        <f t="shared" si="12"/>
        <v>46286</v>
      </c>
      <c r="Z23" s="62" t="str">
        <f t="shared" si="14"/>
        <v/>
      </c>
      <c r="AA23" s="63"/>
      <c r="AE23" s="237" t="str">
        <f>初期条件設定表!U17</f>
        <v xml:space="preserve"> </v>
      </c>
      <c r="AF23" s="239" t="str">
        <f>初期条件設定表!V17</f>
        <v>L</v>
      </c>
    </row>
    <row r="24" spans="1:32" ht="46.15" customHeight="1">
      <c r="A24" s="230">
        <f t="shared" si="8"/>
        <v>46287</v>
      </c>
      <c r="B24" s="84" t="s">
        <v>32</v>
      </c>
      <c r="C24" s="232" t="s">
        <v>3</v>
      </c>
      <c r="D24" s="87" t="s">
        <v>32</v>
      </c>
      <c r="E24" s="73" t="str">
        <f t="shared" si="15"/>
        <v/>
      </c>
      <c r="F24" s="74" t="s">
        <v>30</v>
      </c>
      <c r="G24" s="75" t="str">
        <f t="shared" si="16"/>
        <v/>
      </c>
      <c r="H24" s="120" t="s">
        <v>31</v>
      </c>
      <c r="I24" s="122" t="str">
        <f t="shared" si="9"/>
        <v/>
      </c>
      <c r="J24" s="125"/>
      <c r="K24" s="76" t="str">
        <f t="shared" si="10"/>
        <v/>
      </c>
      <c r="L24" s="141" t="s">
        <v>0</v>
      </c>
      <c r="M24" s="144"/>
      <c r="N24" s="145"/>
      <c r="O24" s="60" t="str">
        <f t="shared" si="0"/>
        <v/>
      </c>
      <c r="P24" s="60" t="str">
        <f t="shared" si="1"/>
        <v/>
      </c>
      <c r="Q24" s="61" t="str">
        <f t="shared" si="2"/>
        <v/>
      </c>
      <c r="R24" s="62" t="str">
        <f t="shared" si="3"/>
        <v/>
      </c>
      <c r="S24" s="62" t="str">
        <f t="shared" si="4"/>
        <v/>
      </c>
      <c r="T24" s="62" t="str">
        <f t="shared" si="5"/>
        <v/>
      </c>
      <c r="U24" s="62" t="str">
        <f t="shared" si="6"/>
        <v/>
      </c>
      <c r="V24" s="62" t="str">
        <f t="shared" si="7"/>
        <v/>
      </c>
      <c r="W24" s="62" t="str">
        <f t="shared" si="11"/>
        <v/>
      </c>
      <c r="X24" s="62" t="str">
        <f t="shared" si="13"/>
        <v/>
      </c>
      <c r="Y24" s="230">
        <f t="shared" si="12"/>
        <v>46287</v>
      </c>
      <c r="Z24" s="62" t="str">
        <f t="shared" si="14"/>
        <v/>
      </c>
      <c r="AA24" s="63"/>
      <c r="AE24" s="237" t="str">
        <f>初期条件設定表!U18</f>
        <v xml:space="preserve"> </v>
      </c>
      <c r="AF24" s="239" t="str">
        <f>初期条件設定表!V18</f>
        <v>M</v>
      </c>
    </row>
    <row r="25" spans="1:32" ht="46.15" customHeight="1">
      <c r="A25" s="230">
        <f t="shared" si="8"/>
        <v>46288</v>
      </c>
      <c r="B25" s="84" t="s">
        <v>32</v>
      </c>
      <c r="C25" s="232" t="s">
        <v>3</v>
      </c>
      <c r="D25" s="87" t="s">
        <v>32</v>
      </c>
      <c r="E25" s="73" t="str">
        <f t="shared" si="15"/>
        <v/>
      </c>
      <c r="F25" s="74" t="s">
        <v>30</v>
      </c>
      <c r="G25" s="75" t="str">
        <f t="shared" si="16"/>
        <v/>
      </c>
      <c r="H25" s="120" t="s">
        <v>31</v>
      </c>
      <c r="I25" s="122" t="str">
        <f t="shared" si="9"/>
        <v/>
      </c>
      <c r="J25" s="125"/>
      <c r="K25" s="76" t="str">
        <f t="shared" si="10"/>
        <v/>
      </c>
      <c r="L25" s="141" t="s">
        <v>0</v>
      </c>
      <c r="M25" s="144"/>
      <c r="N25" s="145"/>
      <c r="O25" s="60" t="str">
        <f t="shared" si="0"/>
        <v/>
      </c>
      <c r="P25" s="60" t="str">
        <f t="shared" si="1"/>
        <v/>
      </c>
      <c r="Q25" s="61" t="str">
        <f t="shared" si="2"/>
        <v/>
      </c>
      <c r="R25" s="62" t="str">
        <f t="shared" si="3"/>
        <v/>
      </c>
      <c r="S25" s="62" t="str">
        <f t="shared" si="4"/>
        <v/>
      </c>
      <c r="T25" s="62" t="str">
        <f t="shared" si="5"/>
        <v/>
      </c>
      <c r="U25" s="62" t="str">
        <f t="shared" si="6"/>
        <v/>
      </c>
      <c r="V25" s="62" t="str">
        <f t="shared" si="7"/>
        <v/>
      </c>
      <c r="W25" s="62" t="str">
        <f t="shared" si="11"/>
        <v/>
      </c>
      <c r="X25" s="62" t="str">
        <f t="shared" si="13"/>
        <v/>
      </c>
      <c r="Y25" s="230">
        <f t="shared" si="12"/>
        <v>46288</v>
      </c>
      <c r="Z25" s="62" t="str">
        <f t="shared" si="14"/>
        <v/>
      </c>
      <c r="AA25" s="63"/>
      <c r="AE25" s="237" t="str">
        <f>初期条件設定表!U19</f>
        <v xml:space="preserve"> </v>
      </c>
      <c r="AF25" s="239" t="str">
        <f>初期条件設定表!V19</f>
        <v>N</v>
      </c>
    </row>
    <row r="26" spans="1:32" ht="46.15" customHeight="1">
      <c r="A26" s="230">
        <f t="shared" si="8"/>
        <v>46289</v>
      </c>
      <c r="B26" s="84" t="s">
        <v>32</v>
      </c>
      <c r="C26" s="232" t="s">
        <v>3</v>
      </c>
      <c r="D26" s="87" t="s">
        <v>32</v>
      </c>
      <c r="E26" s="73" t="str">
        <f t="shared" si="15"/>
        <v/>
      </c>
      <c r="F26" s="74" t="s">
        <v>30</v>
      </c>
      <c r="G26" s="75" t="str">
        <f t="shared" si="16"/>
        <v/>
      </c>
      <c r="H26" s="120" t="s">
        <v>31</v>
      </c>
      <c r="I26" s="122" t="str">
        <f t="shared" si="9"/>
        <v/>
      </c>
      <c r="J26" s="125"/>
      <c r="K26" s="76" t="str">
        <f t="shared" si="10"/>
        <v/>
      </c>
      <c r="L26" s="141" t="s">
        <v>0</v>
      </c>
      <c r="M26" s="144"/>
      <c r="N26" s="145"/>
      <c r="O26" s="60" t="str">
        <f t="shared" si="0"/>
        <v/>
      </c>
      <c r="P26" s="60" t="str">
        <f t="shared" si="1"/>
        <v/>
      </c>
      <c r="Q26" s="61" t="str">
        <f t="shared" si="2"/>
        <v/>
      </c>
      <c r="R26" s="62" t="str">
        <f t="shared" si="3"/>
        <v/>
      </c>
      <c r="S26" s="62" t="str">
        <f t="shared" si="4"/>
        <v/>
      </c>
      <c r="T26" s="62" t="str">
        <f t="shared" si="5"/>
        <v/>
      </c>
      <c r="U26" s="62" t="str">
        <f t="shared" si="6"/>
        <v/>
      </c>
      <c r="V26" s="62" t="str">
        <f t="shared" si="7"/>
        <v/>
      </c>
      <c r="W26" s="62" t="str">
        <f t="shared" si="11"/>
        <v/>
      </c>
      <c r="X26" s="62" t="str">
        <f t="shared" si="13"/>
        <v/>
      </c>
      <c r="Y26" s="230">
        <f t="shared" si="12"/>
        <v>46289</v>
      </c>
      <c r="Z26" s="62" t="str">
        <f t="shared" si="14"/>
        <v/>
      </c>
      <c r="AA26" s="63"/>
      <c r="AE26" s="237" t="str">
        <f>初期条件設定表!U20</f>
        <v xml:space="preserve"> </v>
      </c>
      <c r="AF26" s="239" t="str">
        <f>初期条件設定表!V20</f>
        <v>O</v>
      </c>
    </row>
    <row r="27" spans="1:32" ht="46.15" customHeight="1">
      <c r="A27" s="230">
        <f t="shared" si="8"/>
        <v>46290</v>
      </c>
      <c r="B27" s="84" t="s">
        <v>32</v>
      </c>
      <c r="C27" s="232" t="s">
        <v>3</v>
      </c>
      <c r="D27" s="87" t="s">
        <v>32</v>
      </c>
      <c r="E27" s="73" t="str">
        <f t="shared" si="15"/>
        <v/>
      </c>
      <c r="F27" s="74" t="s">
        <v>30</v>
      </c>
      <c r="G27" s="75" t="str">
        <f t="shared" si="16"/>
        <v/>
      </c>
      <c r="H27" s="120" t="s">
        <v>31</v>
      </c>
      <c r="I27" s="122" t="str">
        <f t="shared" si="9"/>
        <v/>
      </c>
      <c r="J27" s="125"/>
      <c r="K27" s="76" t="str">
        <f t="shared" si="10"/>
        <v/>
      </c>
      <c r="L27" s="141" t="s">
        <v>0</v>
      </c>
      <c r="M27" s="144"/>
      <c r="N27" s="145"/>
      <c r="O27" s="60" t="str">
        <f t="shared" si="0"/>
        <v/>
      </c>
      <c r="P27" s="60" t="str">
        <f t="shared" si="1"/>
        <v/>
      </c>
      <c r="Q27" s="61" t="str">
        <f t="shared" si="2"/>
        <v/>
      </c>
      <c r="R27" s="62" t="str">
        <f t="shared" si="3"/>
        <v/>
      </c>
      <c r="S27" s="62" t="str">
        <f t="shared" si="4"/>
        <v/>
      </c>
      <c r="T27" s="62" t="str">
        <f t="shared" si="5"/>
        <v/>
      </c>
      <c r="U27" s="62" t="str">
        <f t="shared" si="6"/>
        <v/>
      </c>
      <c r="V27" s="62" t="str">
        <f t="shared" si="7"/>
        <v/>
      </c>
      <c r="W27" s="62" t="str">
        <f t="shared" si="11"/>
        <v/>
      </c>
      <c r="X27" s="62" t="str">
        <f t="shared" si="13"/>
        <v/>
      </c>
      <c r="Y27" s="230">
        <f t="shared" si="12"/>
        <v>46290</v>
      </c>
      <c r="Z27" s="62" t="str">
        <f t="shared" si="14"/>
        <v/>
      </c>
      <c r="AA27" s="63"/>
      <c r="AE27" s="237" t="str">
        <f>初期条件設定表!U21</f>
        <v xml:space="preserve"> </v>
      </c>
      <c r="AF27" s="239" t="str">
        <f>初期条件設定表!V21</f>
        <v>P</v>
      </c>
    </row>
    <row r="28" spans="1:32" ht="46.15" customHeight="1">
      <c r="A28" s="230">
        <f t="shared" si="8"/>
        <v>46293</v>
      </c>
      <c r="B28" s="84" t="s">
        <v>32</v>
      </c>
      <c r="C28" s="232" t="s">
        <v>3</v>
      </c>
      <c r="D28" s="87" t="s">
        <v>32</v>
      </c>
      <c r="E28" s="73" t="str">
        <f t="shared" si="15"/>
        <v/>
      </c>
      <c r="F28" s="74" t="s">
        <v>30</v>
      </c>
      <c r="G28" s="75" t="str">
        <f t="shared" si="16"/>
        <v/>
      </c>
      <c r="H28" s="120" t="s">
        <v>31</v>
      </c>
      <c r="I28" s="122" t="str">
        <f t="shared" si="9"/>
        <v/>
      </c>
      <c r="J28" s="125"/>
      <c r="K28" s="76" t="str">
        <f t="shared" si="10"/>
        <v/>
      </c>
      <c r="L28" s="141" t="s">
        <v>0</v>
      </c>
      <c r="M28" s="144"/>
      <c r="N28" s="145"/>
      <c r="O28" s="60" t="str">
        <f t="shared" si="0"/>
        <v/>
      </c>
      <c r="P28" s="60" t="str">
        <f t="shared" si="1"/>
        <v/>
      </c>
      <c r="Q28" s="61" t="str">
        <f t="shared" si="2"/>
        <v/>
      </c>
      <c r="R28" s="62" t="str">
        <f t="shared" si="3"/>
        <v/>
      </c>
      <c r="S28" s="62" t="str">
        <f t="shared" si="4"/>
        <v/>
      </c>
      <c r="T28" s="62" t="str">
        <f t="shared" si="5"/>
        <v/>
      </c>
      <c r="U28" s="62" t="str">
        <f t="shared" si="6"/>
        <v/>
      </c>
      <c r="V28" s="62" t="str">
        <f t="shared" si="7"/>
        <v/>
      </c>
      <c r="W28" s="62" t="str">
        <f t="shared" si="11"/>
        <v/>
      </c>
      <c r="X28" s="62" t="str">
        <f t="shared" si="13"/>
        <v/>
      </c>
      <c r="Y28" s="230">
        <f t="shared" si="12"/>
        <v>46293</v>
      </c>
      <c r="Z28" s="62" t="str">
        <f t="shared" si="14"/>
        <v/>
      </c>
      <c r="AA28" s="63"/>
      <c r="AE28" s="237" t="str">
        <f>初期条件設定表!U22</f>
        <v xml:space="preserve"> </v>
      </c>
      <c r="AF28" s="239" t="str">
        <f>初期条件設定表!V22</f>
        <v>Q</v>
      </c>
    </row>
    <row r="29" spans="1:32" ht="46.15" customHeight="1">
      <c r="A29" s="230">
        <f t="shared" si="8"/>
        <v>46294</v>
      </c>
      <c r="B29" s="84" t="s">
        <v>32</v>
      </c>
      <c r="C29" s="232" t="s">
        <v>3</v>
      </c>
      <c r="D29" s="87" t="s">
        <v>32</v>
      </c>
      <c r="E29" s="73" t="str">
        <f t="shared" si="15"/>
        <v/>
      </c>
      <c r="F29" s="74" t="s">
        <v>30</v>
      </c>
      <c r="G29" s="75" t="str">
        <f t="shared" si="16"/>
        <v/>
      </c>
      <c r="H29" s="120" t="s">
        <v>31</v>
      </c>
      <c r="I29" s="122" t="str">
        <f t="shared" si="9"/>
        <v/>
      </c>
      <c r="J29" s="125"/>
      <c r="K29" s="76" t="str">
        <f t="shared" si="10"/>
        <v/>
      </c>
      <c r="L29" s="141" t="s">
        <v>0</v>
      </c>
      <c r="M29" s="144"/>
      <c r="N29" s="145"/>
      <c r="O29" s="60" t="str">
        <f t="shared" si="0"/>
        <v/>
      </c>
      <c r="P29" s="60" t="str">
        <f t="shared" si="1"/>
        <v/>
      </c>
      <c r="Q29" s="61" t="str">
        <f t="shared" si="2"/>
        <v/>
      </c>
      <c r="R29" s="62" t="str">
        <f t="shared" si="3"/>
        <v/>
      </c>
      <c r="S29" s="62" t="str">
        <f t="shared" si="4"/>
        <v/>
      </c>
      <c r="T29" s="62" t="str">
        <f t="shared" si="5"/>
        <v/>
      </c>
      <c r="U29" s="62" t="str">
        <f t="shared" si="6"/>
        <v/>
      </c>
      <c r="V29" s="62" t="str">
        <f t="shared" si="7"/>
        <v/>
      </c>
      <c r="W29" s="62" t="str">
        <f t="shared" si="11"/>
        <v/>
      </c>
      <c r="X29" s="62" t="str">
        <f t="shared" si="13"/>
        <v/>
      </c>
      <c r="Y29" s="230">
        <f t="shared" si="12"/>
        <v>46294</v>
      </c>
      <c r="Z29" s="62" t="str">
        <f t="shared" si="14"/>
        <v/>
      </c>
      <c r="AA29" s="63"/>
      <c r="AE29" s="237" t="str">
        <f>初期条件設定表!U23</f>
        <v xml:space="preserve"> </v>
      </c>
      <c r="AF29" s="239" t="str">
        <f>初期条件設定表!V23</f>
        <v>R</v>
      </c>
    </row>
    <row r="30" spans="1:32" ht="46.15" customHeight="1">
      <c r="A30" s="230">
        <f t="shared" si="8"/>
        <v>46295</v>
      </c>
      <c r="B30" s="84" t="s">
        <v>32</v>
      </c>
      <c r="C30" s="232" t="s">
        <v>3</v>
      </c>
      <c r="D30" s="87" t="s">
        <v>32</v>
      </c>
      <c r="E30" s="73" t="str">
        <f t="shared" si="15"/>
        <v/>
      </c>
      <c r="F30" s="74" t="s">
        <v>30</v>
      </c>
      <c r="G30" s="75" t="str">
        <f t="shared" si="16"/>
        <v/>
      </c>
      <c r="H30" s="120" t="s">
        <v>31</v>
      </c>
      <c r="I30" s="122" t="str">
        <f t="shared" si="9"/>
        <v/>
      </c>
      <c r="J30" s="125"/>
      <c r="K30" s="76" t="str">
        <f t="shared" si="10"/>
        <v/>
      </c>
      <c r="L30" s="141" t="s">
        <v>0</v>
      </c>
      <c r="M30" s="144"/>
      <c r="N30" s="145"/>
      <c r="O30" s="60" t="str">
        <f t="shared" si="0"/>
        <v/>
      </c>
      <c r="P30" s="60" t="str">
        <f t="shared" si="1"/>
        <v/>
      </c>
      <c r="Q30" s="61" t="str">
        <f t="shared" si="2"/>
        <v/>
      </c>
      <c r="R30" s="62" t="str">
        <f t="shared" si="3"/>
        <v/>
      </c>
      <c r="S30" s="62" t="str">
        <f t="shared" si="4"/>
        <v/>
      </c>
      <c r="T30" s="62" t="str">
        <f t="shared" si="5"/>
        <v/>
      </c>
      <c r="U30" s="62" t="str">
        <f t="shared" si="6"/>
        <v/>
      </c>
      <c r="V30" s="62" t="str">
        <f t="shared" si="7"/>
        <v/>
      </c>
      <c r="W30" s="62" t="str">
        <f t="shared" si="11"/>
        <v/>
      </c>
      <c r="X30" s="62" t="str">
        <f t="shared" si="13"/>
        <v/>
      </c>
      <c r="Y30" s="230">
        <f t="shared" si="12"/>
        <v>46295</v>
      </c>
      <c r="Z30" s="62" t="str">
        <f t="shared" si="14"/>
        <v/>
      </c>
      <c r="AA30" s="63"/>
      <c r="AE30" s="237" t="str">
        <f>初期条件設定表!U24</f>
        <v xml:space="preserve"> </v>
      </c>
      <c r="AF30" s="239" t="str">
        <f>初期条件設定表!V24</f>
        <v>S</v>
      </c>
    </row>
    <row r="31" spans="1:32" ht="46.15" customHeight="1">
      <c r="A31" s="230" t="str">
        <f t="shared" si="8"/>
        <v/>
      </c>
      <c r="B31" s="85" t="s">
        <v>32</v>
      </c>
      <c r="C31" s="240" t="s">
        <v>3</v>
      </c>
      <c r="D31" s="88" t="s">
        <v>32</v>
      </c>
      <c r="E31" s="73" t="str">
        <f t="shared" si="15"/>
        <v/>
      </c>
      <c r="F31" s="74" t="s">
        <v>30</v>
      </c>
      <c r="G31" s="75" t="str">
        <f t="shared" si="16"/>
        <v/>
      </c>
      <c r="H31" s="120" t="s">
        <v>31</v>
      </c>
      <c r="I31" s="122" t="str">
        <f t="shared" si="9"/>
        <v/>
      </c>
      <c r="J31" s="125"/>
      <c r="K31" s="76" t="str">
        <f t="shared" si="10"/>
        <v/>
      </c>
      <c r="L31" s="141" t="s">
        <v>0</v>
      </c>
      <c r="M31" s="144"/>
      <c r="N31" s="145"/>
      <c r="O31" s="60" t="str">
        <f t="shared" si="0"/>
        <v/>
      </c>
      <c r="P31" s="60" t="str">
        <f t="shared" si="1"/>
        <v/>
      </c>
      <c r="Q31" s="61" t="str">
        <f t="shared" si="2"/>
        <v/>
      </c>
      <c r="R31" s="62" t="str">
        <f t="shared" si="3"/>
        <v/>
      </c>
      <c r="S31" s="62" t="str">
        <f t="shared" si="4"/>
        <v/>
      </c>
      <c r="T31" s="62" t="str">
        <f t="shared" si="5"/>
        <v/>
      </c>
      <c r="U31" s="62" t="str">
        <f t="shared" si="6"/>
        <v/>
      </c>
      <c r="V31" s="62" t="str">
        <f t="shared" si="7"/>
        <v/>
      </c>
      <c r="W31" s="62" t="str">
        <f t="shared" si="11"/>
        <v/>
      </c>
      <c r="X31" s="62" t="str">
        <f t="shared" si="13"/>
        <v/>
      </c>
      <c r="Y31" s="230" t="str">
        <f t="shared" si="12"/>
        <v/>
      </c>
      <c r="Z31" s="62" t="str">
        <f t="shared" si="14"/>
        <v/>
      </c>
      <c r="AA31" s="63"/>
      <c r="AE31" s="237" t="str">
        <f>初期条件設定表!U25</f>
        <v xml:space="preserve"> </v>
      </c>
      <c r="AF31" s="239" t="str">
        <f>初期条件設定表!V25</f>
        <v>T</v>
      </c>
    </row>
    <row r="32" spans="1:32" ht="46.15" customHeight="1" thickBot="1">
      <c r="A32" s="230" t="str">
        <f t="shared" si="8"/>
        <v/>
      </c>
      <c r="B32" s="84" t="s">
        <v>32</v>
      </c>
      <c r="C32" s="232" t="s">
        <v>3</v>
      </c>
      <c r="D32" s="87" t="s">
        <v>32</v>
      </c>
      <c r="E32" s="73" t="str">
        <f t="shared" si="15"/>
        <v/>
      </c>
      <c r="F32" s="74" t="s">
        <v>30</v>
      </c>
      <c r="G32" s="75" t="str">
        <f t="shared" si="16"/>
        <v/>
      </c>
      <c r="H32" s="120" t="s">
        <v>31</v>
      </c>
      <c r="I32" s="122" t="str">
        <f t="shared" si="9"/>
        <v/>
      </c>
      <c r="J32" s="125"/>
      <c r="K32" s="76" t="str">
        <f t="shared" si="10"/>
        <v/>
      </c>
      <c r="L32" s="141" t="s">
        <v>0</v>
      </c>
      <c r="M32" s="144"/>
      <c r="N32" s="150"/>
      <c r="O32" s="60" t="str">
        <f t="shared" si="0"/>
        <v/>
      </c>
      <c r="P32" s="60" t="str">
        <f t="shared" si="1"/>
        <v/>
      </c>
      <c r="Q32" s="61" t="str">
        <f t="shared" si="2"/>
        <v/>
      </c>
      <c r="R32" s="62" t="str">
        <f t="shared" si="3"/>
        <v/>
      </c>
      <c r="S32" s="62" t="str">
        <f t="shared" si="4"/>
        <v/>
      </c>
      <c r="T32" s="62" t="str">
        <f t="shared" si="5"/>
        <v/>
      </c>
      <c r="U32" s="62" t="str">
        <f t="shared" si="6"/>
        <v/>
      </c>
      <c r="V32" s="62" t="str">
        <f t="shared" si="7"/>
        <v/>
      </c>
      <c r="W32" s="62" t="str">
        <f t="shared" si="11"/>
        <v/>
      </c>
      <c r="X32" s="62" t="str">
        <f t="shared" si="13"/>
        <v/>
      </c>
      <c r="Y32" s="230" t="str">
        <f t="shared" si="12"/>
        <v/>
      </c>
      <c r="Z32" s="62" t="str">
        <f t="shared" si="14"/>
        <v/>
      </c>
      <c r="AA32" s="63"/>
      <c r="AE32" s="237" t="str">
        <f>初期条件設定表!U26</f>
        <v xml:space="preserve"> </v>
      </c>
      <c r="AF32" s="239" t="str">
        <f>初期条件設定表!V26</f>
        <v xml:space="preserve"> </v>
      </c>
    </row>
    <row r="33" spans="1:27" ht="46.15" hidden="1" customHeight="1">
      <c r="A33" s="230" t="str">
        <f t="shared" si="8"/>
        <v/>
      </c>
      <c r="B33" s="231" t="s">
        <v>32</v>
      </c>
      <c r="C33" s="232" t="s">
        <v>3</v>
      </c>
      <c r="D33" s="233" t="s">
        <v>32</v>
      </c>
      <c r="E33" s="73" t="str">
        <f t="shared" si="15"/>
        <v/>
      </c>
      <c r="F33" s="74" t="s">
        <v>30</v>
      </c>
      <c r="G33" s="75" t="str">
        <f t="shared" si="16"/>
        <v/>
      </c>
      <c r="H33" s="120" t="s">
        <v>31</v>
      </c>
      <c r="I33" s="122" t="str">
        <f t="shared" si="9"/>
        <v/>
      </c>
      <c r="J33" s="234"/>
      <c r="K33" s="76" t="str">
        <f t="shared" si="10"/>
        <v/>
      </c>
      <c r="L33" s="67" t="s">
        <v>0</v>
      </c>
      <c r="M33" s="241"/>
      <c r="N33" s="242"/>
      <c r="O33" s="60" t="str">
        <f t="shared" si="0"/>
        <v/>
      </c>
      <c r="P33" s="60" t="str">
        <f t="shared" si="1"/>
        <v/>
      </c>
      <c r="Q33" s="61" t="str">
        <f t="shared" si="2"/>
        <v/>
      </c>
      <c r="R33" s="62" t="str">
        <f t="shared" si="3"/>
        <v/>
      </c>
      <c r="S33" s="62" t="str">
        <f t="shared" si="4"/>
        <v/>
      </c>
      <c r="T33" s="62" t="str">
        <f t="shared" si="5"/>
        <v/>
      </c>
      <c r="U33" s="62" t="str">
        <f t="shared" si="6"/>
        <v/>
      </c>
      <c r="V33" s="62" t="str">
        <f t="shared" si="7"/>
        <v/>
      </c>
      <c r="W33" s="62" t="str">
        <f t="shared" si="11"/>
        <v/>
      </c>
      <c r="X33" s="62" t="str">
        <f t="shared" si="13"/>
        <v/>
      </c>
      <c r="Y33" s="230" t="str">
        <f t="shared" si="12"/>
        <v/>
      </c>
      <c r="Z33" s="62" t="str">
        <f t="shared" si="14"/>
        <v/>
      </c>
      <c r="AA33" s="63"/>
    </row>
    <row r="34" spans="1:27" ht="46.15" hidden="1" customHeight="1">
      <c r="A34" s="230" t="str">
        <f t="shared" si="8"/>
        <v/>
      </c>
      <c r="B34" s="231" t="s">
        <v>32</v>
      </c>
      <c r="C34" s="232" t="s">
        <v>3</v>
      </c>
      <c r="D34" s="233" t="s">
        <v>32</v>
      </c>
      <c r="E34" s="73" t="str">
        <f t="shared" si="15"/>
        <v/>
      </c>
      <c r="F34" s="74" t="s">
        <v>30</v>
      </c>
      <c r="G34" s="75" t="str">
        <f t="shared" si="16"/>
        <v/>
      </c>
      <c r="H34" s="120" t="s">
        <v>31</v>
      </c>
      <c r="I34" s="122" t="str">
        <f t="shared" si="9"/>
        <v/>
      </c>
      <c r="J34" s="234"/>
      <c r="K34" s="76" t="str">
        <f t="shared" si="10"/>
        <v/>
      </c>
      <c r="L34" s="67" t="s">
        <v>0</v>
      </c>
      <c r="M34" s="243"/>
      <c r="N34" s="244"/>
      <c r="O34" s="60" t="str">
        <f t="shared" si="0"/>
        <v/>
      </c>
      <c r="P34" s="60" t="str">
        <f t="shared" si="1"/>
        <v/>
      </c>
      <c r="Q34" s="61" t="str">
        <f t="shared" si="2"/>
        <v/>
      </c>
      <c r="R34" s="62" t="str">
        <f t="shared" si="3"/>
        <v/>
      </c>
      <c r="S34" s="62" t="str">
        <f t="shared" si="4"/>
        <v/>
      </c>
      <c r="T34" s="62" t="str">
        <f t="shared" si="5"/>
        <v/>
      </c>
      <c r="U34" s="62" t="str">
        <f t="shared" si="6"/>
        <v/>
      </c>
      <c r="V34" s="62" t="str">
        <f t="shared" si="7"/>
        <v/>
      </c>
      <c r="W34" s="62" t="str">
        <f t="shared" ref="W34:W35" si="17">IF(OR(DBCS($B34)="：",$B34="",DBCS($D34)="：",$D34=""),"",SUM(R34:V34))</f>
        <v/>
      </c>
      <c r="X34" s="62" t="str">
        <f t="shared" si="13"/>
        <v/>
      </c>
      <c r="Y34" s="230" t="str">
        <f t="shared" si="12"/>
        <v/>
      </c>
      <c r="Z34" s="62"/>
      <c r="AA34" s="63"/>
    </row>
    <row r="35" spans="1:27" ht="46.15" hidden="1" customHeight="1" thickBot="1">
      <c r="A35" s="245" t="str">
        <f t="shared" si="8"/>
        <v/>
      </c>
      <c r="B35" s="246" t="s">
        <v>59</v>
      </c>
      <c r="C35" s="247" t="s">
        <v>25</v>
      </c>
      <c r="D35" s="248" t="s">
        <v>59</v>
      </c>
      <c r="E35" s="80" t="str">
        <f t="shared" si="15"/>
        <v/>
      </c>
      <c r="F35" s="81" t="s">
        <v>64</v>
      </c>
      <c r="G35" s="82" t="str">
        <f t="shared" si="16"/>
        <v/>
      </c>
      <c r="H35" s="121" t="s">
        <v>83</v>
      </c>
      <c r="I35" s="123" t="str">
        <f t="shared" si="9"/>
        <v/>
      </c>
      <c r="J35" s="249"/>
      <c r="K35" s="83" t="str">
        <f t="shared" si="10"/>
        <v/>
      </c>
      <c r="L35" s="68" t="s">
        <v>84</v>
      </c>
      <c r="M35" s="243"/>
      <c r="N35" s="244"/>
      <c r="O35" s="60" t="str">
        <f t="shared" si="0"/>
        <v/>
      </c>
      <c r="P35" s="60" t="str">
        <f t="shared" si="1"/>
        <v/>
      </c>
      <c r="Q35" s="61" t="str">
        <f t="shared" si="2"/>
        <v/>
      </c>
      <c r="R35" s="62" t="str">
        <f t="shared" si="3"/>
        <v/>
      </c>
      <c r="S35" s="62" t="str">
        <f t="shared" si="4"/>
        <v/>
      </c>
      <c r="T35" s="62" t="str">
        <f t="shared" si="5"/>
        <v/>
      </c>
      <c r="U35" s="62" t="str">
        <f t="shared" si="6"/>
        <v/>
      </c>
      <c r="V35" s="62" t="str">
        <f t="shared" si="7"/>
        <v/>
      </c>
      <c r="W35" s="62" t="str">
        <f t="shared" si="17"/>
        <v/>
      </c>
      <c r="X35" s="62" t="str">
        <f t="shared" si="13"/>
        <v/>
      </c>
      <c r="Y35" s="245" t="str">
        <f t="shared" si="12"/>
        <v/>
      </c>
      <c r="Z35" s="62" t="str">
        <f>IF(OR(DBCS($B35)="：",$B35="",DBCS($D35)="：",$D35=""),"",MAX(MIN($D35,TIME(23,59,59))-MAX($B35,$AG$1),0))</f>
        <v/>
      </c>
      <c r="AA35" s="63"/>
    </row>
    <row r="36" spans="1:27" ht="41.25" customHeight="1" thickBot="1">
      <c r="A36" s="250" t="s">
        <v>33</v>
      </c>
      <c r="B36" s="443"/>
      <c r="C36" s="444"/>
      <c r="D36" s="445"/>
      <c r="E36" s="421">
        <f>SUM(E9:E35)+SUM(G9:G35)/60</f>
        <v>0</v>
      </c>
      <c r="F36" s="422"/>
      <c r="G36" s="423" t="s">
        <v>1</v>
      </c>
      <c r="H36" s="424"/>
      <c r="I36" s="127"/>
      <c r="J36" s="128"/>
      <c r="K36" s="69">
        <f>SUM(K9:K35)</f>
        <v>0</v>
      </c>
      <c r="L36" s="161" t="s">
        <v>0</v>
      </c>
      <c r="M36" s="166"/>
      <c r="N36" s="251"/>
      <c r="V36" s="63"/>
      <c r="W36" s="63"/>
      <c r="X36" s="63"/>
      <c r="Y36" s="63"/>
      <c r="Z36" s="63"/>
      <c r="AA36" s="63"/>
    </row>
    <row r="37" spans="1:27" ht="19.5" customHeight="1">
      <c r="A37" s="252"/>
      <c r="B37" s="253"/>
      <c r="C37" s="253"/>
      <c r="D37" s="253"/>
      <c r="E37" s="254"/>
      <c r="F37" s="254"/>
      <c r="G37" s="253"/>
      <c r="H37" s="253"/>
      <c r="I37" s="253"/>
      <c r="J37" s="253"/>
      <c r="K37" s="255"/>
      <c r="L37" s="222"/>
      <c r="M37" s="256"/>
      <c r="N37" s="256"/>
    </row>
    <row r="38" spans="1:27" ht="25.9" customHeight="1">
      <c r="B38" s="257" t="s">
        <v>177</v>
      </c>
    </row>
    <row r="39" spans="1:27" ht="21.65" customHeight="1"/>
    <row r="40" spans="1:27" ht="31.4" customHeight="1">
      <c r="M40" s="258" t="s">
        <v>178</v>
      </c>
      <c r="N40" s="261"/>
    </row>
    <row r="41" spans="1:27" ht="31.4" customHeight="1">
      <c r="M41" s="258" t="s">
        <v>179</v>
      </c>
      <c r="N41" s="261"/>
    </row>
    <row r="42" spans="1:27" ht="31.4" customHeight="1">
      <c r="M42" s="258" t="s">
        <v>180</v>
      </c>
      <c r="N42" s="261"/>
    </row>
  </sheetData>
  <sheetProtection sheet="1" selectLockedCells="1"/>
  <mergeCells count="25">
    <mergeCell ref="AH6:AI6"/>
    <mergeCell ref="D1:N2"/>
    <mergeCell ref="AD1:AD5"/>
    <mergeCell ref="B3:D3"/>
    <mergeCell ref="B4:D4"/>
    <mergeCell ref="B5:D5"/>
    <mergeCell ref="A7:A8"/>
    <mergeCell ref="B7:D8"/>
    <mergeCell ref="E7:H8"/>
    <mergeCell ref="I7:I8"/>
    <mergeCell ref="J7:J8"/>
    <mergeCell ref="T7:T8"/>
    <mergeCell ref="U7:U8"/>
    <mergeCell ref="V7:V8"/>
    <mergeCell ref="W7:W8"/>
    <mergeCell ref="B36:D36"/>
    <mergeCell ref="E36:F36"/>
    <mergeCell ref="G36:H36"/>
    <mergeCell ref="M7:N7"/>
    <mergeCell ref="S7:S8"/>
    <mergeCell ref="O7:O8"/>
    <mergeCell ref="P7:P8"/>
    <mergeCell ref="Q7:Q8"/>
    <mergeCell ref="R7:R8"/>
    <mergeCell ref="K7:L8"/>
  </mergeCells>
  <phoneticPr fontId="3"/>
  <dataValidations count="5">
    <dataValidation type="list" allowBlank="1" showInputMessage="1" showErrorMessage="1" sqref="N33:N35">
      <formula1>$AF$11:$AF$16</formula1>
    </dataValidation>
    <dataValidation type="list" allowBlank="1" showInputMessage="1" showErrorMessage="1" sqref="M33:M35">
      <formula1>$AE$11:$AE$20</formula1>
    </dataValidation>
    <dataValidation type="list" allowBlank="1" showInputMessage="1" showErrorMessage="1" sqref="N9:N32">
      <formula1>$AF$11:$AF$32</formula1>
    </dataValidation>
    <dataValidation type="time" allowBlank="1" showInputMessage="1" showErrorMessage="1" sqref="D9:D35 B9:B35">
      <formula1>0</formula1>
      <formula2>0.999305555555556</formula2>
    </dataValidation>
    <dataValidation type="list" allowBlank="1" showInputMessage="1" showErrorMessage="1" sqref="M9:M32">
      <formula1>$AE$11:$AE$21</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rowBreaks count="1" manualBreakCount="1">
    <brk id="42" max="13" man="1"/>
  </rowBreaks>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P42"/>
  <sheetViews>
    <sheetView view="pageBreakPreview" zoomScaleNormal="70" zoomScaleSheetLayoutView="100" workbookViewId="0">
      <selection activeCell="M11" sqref="M11"/>
    </sheetView>
  </sheetViews>
  <sheetFormatPr defaultColWidth="11.36328125" defaultRowHeight="13"/>
  <cols>
    <col min="1" max="1" width="19.08984375" style="47" customWidth="1"/>
    <col min="2" max="2" width="9.6328125" style="47" customWidth="1"/>
    <col min="3" max="3" width="3.90625" style="338" bestFit="1" customWidth="1"/>
    <col min="4" max="4" width="9.6328125" style="47" customWidth="1"/>
    <col min="5" max="5" width="4.6328125" style="47" customWidth="1"/>
    <col min="6" max="6" width="5.08984375" style="47" customWidth="1"/>
    <col min="7" max="7" width="4.6328125" style="47" customWidth="1"/>
    <col min="8" max="8" width="3.08984375" style="47" customWidth="1"/>
    <col min="9" max="10" width="6.6328125" style="47" customWidth="1"/>
    <col min="11" max="11" width="11.6328125" style="47" customWidth="1"/>
    <col min="12" max="12" width="2.90625" style="47" customWidth="1"/>
    <col min="13" max="14" width="30.6328125" style="223" customWidth="1"/>
    <col min="15" max="42" width="10.6328125" style="47" hidden="1" customWidth="1"/>
    <col min="43" max="43" width="10.6328125" style="47" customWidth="1"/>
    <col min="44" max="262" width="11.36328125" style="47"/>
    <col min="263" max="263" width="16.90625" style="47" customWidth="1"/>
    <col min="264" max="264" width="11.08984375" style="47" customWidth="1"/>
    <col min="265" max="265" width="3.90625" style="47" bestFit="1" customWidth="1"/>
    <col min="266" max="266" width="11.08984375" style="47" customWidth="1"/>
    <col min="267" max="267" width="6" style="47" customWidth="1"/>
    <col min="268" max="268" width="5.08984375" style="47" customWidth="1"/>
    <col min="269" max="269" width="5.90625" style="47" customWidth="1"/>
    <col min="270" max="270" width="3.08984375" style="47" customWidth="1"/>
    <col min="271" max="271" width="12.90625" style="47" customWidth="1"/>
    <col min="272" max="272" width="2.90625" style="47" customWidth="1"/>
    <col min="273" max="273" width="77.453125" style="47" customWidth="1"/>
    <col min="274" max="518" width="11.36328125" style="47"/>
    <col min="519" max="519" width="16.90625" style="47" customWidth="1"/>
    <col min="520" max="520" width="11.08984375" style="47" customWidth="1"/>
    <col min="521" max="521" width="3.90625" style="47" bestFit="1" customWidth="1"/>
    <col min="522" max="522" width="11.08984375" style="47" customWidth="1"/>
    <col min="523" max="523" width="6" style="47" customWidth="1"/>
    <col min="524" max="524" width="5.08984375" style="47" customWidth="1"/>
    <col min="525" max="525" width="5.90625" style="47" customWidth="1"/>
    <col min="526" max="526" width="3.08984375" style="47" customWidth="1"/>
    <col min="527" max="527" width="12.90625" style="47" customWidth="1"/>
    <col min="528" max="528" width="2.90625" style="47" customWidth="1"/>
    <col min="529" max="529" width="77.453125" style="47" customWidth="1"/>
    <col min="530" max="774" width="11.36328125" style="47"/>
    <col min="775" max="775" width="16.90625" style="47" customWidth="1"/>
    <col min="776" max="776" width="11.08984375" style="47" customWidth="1"/>
    <col min="777" max="777" width="3.90625" style="47" bestFit="1" customWidth="1"/>
    <col min="778" max="778" width="11.08984375" style="47" customWidth="1"/>
    <col min="779" max="779" width="6" style="47" customWidth="1"/>
    <col min="780" max="780" width="5.08984375" style="47" customWidth="1"/>
    <col min="781" max="781" width="5.90625" style="47" customWidth="1"/>
    <col min="782" max="782" width="3.08984375" style="47" customWidth="1"/>
    <col min="783" max="783" width="12.90625" style="47" customWidth="1"/>
    <col min="784" max="784" width="2.90625" style="47" customWidth="1"/>
    <col min="785" max="785" width="77.453125" style="47" customWidth="1"/>
    <col min="786" max="1030" width="11.36328125" style="47"/>
    <col min="1031" max="1031" width="16.90625" style="47" customWidth="1"/>
    <col min="1032" max="1032" width="11.08984375" style="47" customWidth="1"/>
    <col min="1033" max="1033" width="3.90625" style="47" bestFit="1" customWidth="1"/>
    <col min="1034" max="1034" width="11.08984375" style="47" customWidth="1"/>
    <col min="1035" max="1035" width="6" style="47" customWidth="1"/>
    <col min="1036" max="1036" width="5.08984375" style="47" customWidth="1"/>
    <col min="1037" max="1037" width="5.90625" style="47" customWidth="1"/>
    <col min="1038" max="1038" width="3.08984375" style="47" customWidth="1"/>
    <col min="1039" max="1039" width="12.90625" style="47" customWidth="1"/>
    <col min="1040" max="1040" width="2.90625" style="47" customWidth="1"/>
    <col min="1041" max="1041" width="77.453125" style="47" customWidth="1"/>
    <col min="1042" max="1286" width="11.36328125" style="47"/>
    <col min="1287" max="1287" width="16.90625" style="47" customWidth="1"/>
    <col min="1288" max="1288" width="11.08984375" style="47" customWidth="1"/>
    <col min="1289" max="1289" width="3.90625" style="47" bestFit="1" customWidth="1"/>
    <col min="1290" max="1290" width="11.08984375" style="47" customWidth="1"/>
    <col min="1291" max="1291" width="6" style="47" customWidth="1"/>
    <col min="1292" max="1292" width="5.08984375" style="47" customWidth="1"/>
    <col min="1293" max="1293" width="5.90625" style="47" customWidth="1"/>
    <col min="1294" max="1294" width="3.08984375" style="47" customWidth="1"/>
    <col min="1295" max="1295" width="12.90625" style="47" customWidth="1"/>
    <col min="1296" max="1296" width="2.90625" style="47" customWidth="1"/>
    <col min="1297" max="1297" width="77.453125" style="47" customWidth="1"/>
    <col min="1298" max="1542" width="11.36328125" style="47"/>
    <col min="1543" max="1543" width="16.90625" style="47" customWidth="1"/>
    <col min="1544" max="1544" width="11.08984375" style="47" customWidth="1"/>
    <col min="1545" max="1545" width="3.90625" style="47" bestFit="1" customWidth="1"/>
    <col min="1546" max="1546" width="11.08984375" style="47" customWidth="1"/>
    <col min="1547" max="1547" width="6" style="47" customWidth="1"/>
    <col min="1548" max="1548" width="5.08984375" style="47" customWidth="1"/>
    <col min="1549" max="1549" width="5.90625" style="47" customWidth="1"/>
    <col min="1550" max="1550" width="3.08984375" style="47" customWidth="1"/>
    <col min="1551" max="1551" width="12.90625" style="47" customWidth="1"/>
    <col min="1552" max="1552" width="2.90625" style="47" customWidth="1"/>
    <col min="1553" max="1553" width="77.453125" style="47" customWidth="1"/>
    <col min="1554" max="1798" width="11.36328125" style="47"/>
    <col min="1799" max="1799" width="16.90625" style="47" customWidth="1"/>
    <col min="1800" max="1800" width="11.08984375" style="47" customWidth="1"/>
    <col min="1801" max="1801" width="3.90625" style="47" bestFit="1" customWidth="1"/>
    <col min="1802" max="1802" width="11.08984375" style="47" customWidth="1"/>
    <col min="1803" max="1803" width="6" style="47" customWidth="1"/>
    <col min="1804" max="1804" width="5.08984375" style="47" customWidth="1"/>
    <col min="1805" max="1805" width="5.90625" style="47" customWidth="1"/>
    <col min="1806" max="1806" width="3.08984375" style="47" customWidth="1"/>
    <col min="1807" max="1807" width="12.90625" style="47" customWidth="1"/>
    <col min="1808" max="1808" width="2.90625" style="47" customWidth="1"/>
    <col min="1809" max="1809" width="77.453125" style="47" customWidth="1"/>
    <col min="1810" max="2054" width="11.36328125" style="47"/>
    <col min="2055" max="2055" width="16.90625" style="47" customWidth="1"/>
    <col min="2056" max="2056" width="11.08984375" style="47" customWidth="1"/>
    <col min="2057" max="2057" width="3.90625" style="47" bestFit="1" customWidth="1"/>
    <col min="2058" max="2058" width="11.08984375" style="47" customWidth="1"/>
    <col min="2059" max="2059" width="6" style="47" customWidth="1"/>
    <col min="2060" max="2060" width="5.08984375" style="47" customWidth="1"/>
    <col min="2061" max="2061" width="5.90625" style="47" customWidth="1"/>
    <col min="2062" max="2062" width="3.08984375" style="47" customWidth="1"/>
    <col min="2063" max="2063" width="12.90625" style="47" customWidth="1"/>
    <col min="2064" max="2064" width="2.90625" style="47" customWidth="1"/>
    <col min="2065" max="2065" width="77.453125" style="47" customWidth="1"/>
    <col min="2066" max="2310" width="11.36328125" style="47"/>
    <col min="2311" max="2311" width="16.90625" style="47" customWidth="1"/>
    <col min="2312" max="2312" width="11.08984375" style="47" customWidth="1"/>
    <col min="2313" max="2313" width="3.90625" style="47" bestFit="1" customWidth="1"/>
    <col min="2314" max="2314" width="11.08984375" style="47" customWidth="1"/>
    <col min="2315" max="2315" width="6" style="47" customWidth="1"/>
    <col min="2316" max="2316" width="5.08984375" style="47" customWidth="1"/>
    <col min="2317" max="2317" width="5.90625" style="47" customWidth="1"/>
    <col min="2318" max="2318" width="3.08984375" style="47" customWidth="1"/>
    <col min="2319" max="2319" width="12.90625" style="47" customWidth="1"/>
    <col min="2320" max="2320" width="2.90625" style="47" customWidth="1"/>
    <col min="2321" max="2321" width="77.453125" style="47" customWidth="1"/>
    <col min="2322" max="2566" width="11.36328125" style="47"/>
    <col min="2567" max="2567" width="16.90625" style="47" customWidth="1"/>
    <col min="2568" max="2568" width="11.08984375" style="47" customWidth="1"/>
    <col min="2569" max="2569" width="3.90625" style="47" bestFit="1" customWidth="1"/>
    <col min="2570" max="2570" width="11.08984375" style="47" customWidth="1"/>
    <col min="2571" max="2571" width="6" style="47" customWidth="1"/>
    <col min="2572" max="2572" width="5.08984375" style="47" customWidth="1"/>
    <col min="2573" max="2573" width="5.90625" style="47" customWidth="1"/>
    <col min="2574" max="2574" width="3.08984375" style="47" customWidth="1"/>
    <col min="2575" max="2575" width="12.90625" style="47" customWidth="1"/>
    <col min="2576" max="2576" width="2.90625" style="47" customWidth="1"/>
    <col min="2577" max="2577" width="77.453125" style="47" customWidth="1"/>
    <col min="2578" max="2822" width="11.36328125" style="47"/>
    <col min="2823" max="2823" width="16.90625" style="47" customWidth="1"/>
    <col min="2824" max="2824" width="11.08984375" style="47" customWidth="1"/>
    <col min="2825" max="2825" width="3.90625" style="47" bestFit="1" customWidth="1"/>
    <col min="2826" max="2826" width="11.08984375" style="47" customWidth="1"/>
    <col min="2827" max="2827" width="6" style="47" customWidth="1"/>
    <col min="2828" max="2828" width="5.08984375" style="47" customWidth="1"/>
    <col min="2829" max="2829" width="5.90625" style="47" customWidth="1"/>
    <col min="2830" max="2830" width="3.08984375" style="47" customWidth="1"/>
    <col min="2831" max="2831" width="12.90625" style="47" customWidth="1"/>
    <col min="2832" max="2832" width="2.90625" style="47" customWidth="1"/>
    <col min="2833" max="2833" width="77.453125" style="47" customWidth="1"/>
    <col min="2834" max="3078" width="11.36328125" style="47"/>
    <col min="3079" max="3079" width="16.90625" style="47" customWidth="1"/>
    <col min="3080" max="3080" width="11.08984375" style="47" customWidth="1"/>
    <col min="3081" max="3081" width="3.90625" style="47" bestFit="1" customWidth="1"/>
    <col min="3082" max="3082" width="11.08984375" style="47" customWidth="1"/>
    <col min="3083" max="3083" width="6" style="47" customWidth="1"/>
    <col min="3084" max="3084" width="5.08984375" style="47" customWidth="1"/>
    <col min="3085" max="3085" width="5.90625" style="47" customWidth="1"/>
    <col min="3086" max="3086" width="3.08984375" style="47" customWidth="1"/>
    <col min="3087" max="3087" width="12.90625" style="47" customWidth="1"/>
    <col min="3088" max="3088" width="2.90625" style="47" customWidth="1"/>
    <col min="3089" max="3089" width="77.453125" style="47" customWidth="1"/>
    <col min="3090" max="3334" width="11.36328125" style="47"/>
    <col min="3335" max="3335" width="16.90625" style="47" customWidth="1"/>
    <col min="3336" max="3336" width="11.08984375" style="47" customWidth="1"/>
    <col min="3337" max="3337" width="3.90625" style="47" bestFit="1" customWidth="1"/>
    <col min="3338" max="3338" width="11.08984375" style="47" customWidth="1"/>
    <col min="3339" max="3339" width="6" style="47" customWidth="1"/>
    <col min="3340" max="3340" width="5.08984375" style="47" customWidth="1"/>
    <col min="3341" max="3341" width="5.90625" style="47" customWidth="1"/>
    <col min="3342" max="3342" width="3.08984375" style="47" customWidth="1"/>
    <col min="3343" max="3343" width="12.90625" style="47" customWidth="1"/>
    <col min="3344" max="3344" width="2.90625" style="47" customWidth="1"/>
    <col min="3345" max="3345" width="77.453125" style="47" customWidth="1"/>
    <col min="3346" max="3590" width="11.36328125" style="47"/>
    <col min="3591" max="3591" width="16.90625" style="47" customWidth="1"/>
    <col min="3592" max="3592" width="11.08984375" style="47" customWidth="1"/>
    <col min="3593" max="3593" width="3.90625" style="47" bestFit="1" customWidth="1"/>
    <col min="3594" max="3594" width="11.08984375" style="47" customWidth="1"/>
    <col min="3595" max="3595" width="6" style="47" customWidth="1"/>
    <col min="3596" max="3596" width="5.08984375" style="47" customWidth="1"/>
    <col min="3597" max="3597" width="5.90625" style="47" customWidth="1"/>
    <col min="3598" max="3598" width="3.08984375" style="47" customWidth="1"/>
    <col min="3599" max="3599" width="12.90625" style="47" customWidth="1"/>
    <col min="3600" max="3600" width="2.90625" style="47" customWidth="1"/>
    <col min="3601" max="3601" width="77.453125" style="47" customWidth="1"/>
    <col min="3602" max="3846" width="11.36328125" style="47"/>
    <col min="3847" max="3847" width="16.90625" style="47" customWidth="1"/>
    <col min="3848" max="3848" width="11.08984375" style="47" customWidth="1"/>
    <col min="3849" max="3849" width="3.90625" style="47" bestFit="1" customWidth="1"/>
    <col min="3850" max="3850" width="11.08984375" style="47" customWidth="1"/>
    <col min="3851" max="3851" width="6" style="47" customWidth="1"/>
    <col min="3852" max="3852" width="5.08984375" style="47" customWidth="1"/>
    <col min="3853" max="3853" width="5.90625" style="47" customWidth="1"/>
    <col min="3854" max="3854" width="3.08984375" style="47" customWidth="1"/>
    <col min="3855" max="3855" width="12.90625" style="47" customWidth="1"/>
    <col min="3856" max="3856" width="2.90625" style="47" customWidth="1"/>
    <col min="3857" max="3857" width="77.453125" style="47" customWidth="1"/>
    <col min="3858" max="4102" width="11.36328125" style="47"/>
    <col min="4103" max="4103" width="16.90625" style="47" customWidth="1"/>
    <col min="4104" max="4104" width="11.08984375" style="47" customWidth="1"/>
    <col min="4105" max="4105" width="3.90625" style="47" bestFit="1" customWidth="1"/>
    <col min="4106" max="4106" width="11.08984375" style="47" customWidth="1"/>
    <col min="4107" max="4107" width="6" style="47" customWidth="1"/>
    <col min="4108" max="4108" width="5.08984375" style="47" customWidth="1"/>
    <col min="4109" max="4109" width="5.90625" style="47" customWidth="1"/>
    <col min="4110" max="4110" width="3.08984375" style="47" customWidth="1"/>
    <col min="4111" max="4111" width="12.90625" style="47" customWidth="1"/>
    <col min="4112" max="4112" width="2.90625" style="47" customWidth="1"/>
    <col min="4113" max="4113" width="77.453125" style="47" customWidth="1"/>
    <col min="4114" max="4358" width="11.36328125" style="47"/>
    <col min="4359" max="4359" width="16.90625" style="47" customWidth="1"/>
    <col min="4360" max="4360" width="11.08984375" style="47" customWidth="1"/>
    <col min="4361" max="4361" width="3.90625" style="47" bestFit="1" customWidth="1"/>
    <col min="4362" max="4362" width="11.08984375" style="47" customWidth="1"/>
    <col min="4363" max="4363" width="6" style="47" customWidth="1"/>
    <col min="4364" max="4364" width="5.08984375" style="47" customWidth="1"/>
    <col min="4365" max="4365" width="5.90625" style="47" customWidth="1"/>
    <col min="4366" max="4366" width="3.08984375" style="47" customWidth="1"/>
    <col min="4367" max="4367" width="12.90625" style="47" customWidth="1"/>
    <col min="4368" max="4368" width="2.90625" style="47" customWidth="1"/>
    <col min="4369" max="4369" width="77.453125" style="47" customWidth="1"/>
    <col min="4370" max="4614" width="11.36328125" style="47"/>
    <col min="4615" max="4615" width="16.90625" style="47" customWidth="1"/>
    <col min="4616" max="4616" width="11.08984375" style="47" customWidth="1"/>
    <col min="4617" max="4617" width="3.90625" style="47" bestFit="1" customWidth="1"/>
    <col min="4618" max="4618" width="11.08984375" style="47" customWidth="1"/>
    <col min="4619" max="4619" width="6" style="47" customWidth="1"/>
    <col min="4620" max="4620" width="5.08984375" style="47" customWidth="1"/>
    <col min="4621" max="4621" width="5.90625" style="47" customWidth="1"/>
    <col min="4622" max="4622" width="3.08984375" style="47" customWidth="1"/>
    <col min="4623" max="4623" width="12.90625" style="47" customWidth="1"/>
    <col min="4624" max="4624" width="2.90625" style="47" customWidth="1"/>
    <col min="4625" max="4625" width="77.453125" style="47" customWidth="1"/>
    <col min="4626" max="4870" width="11.36328125" style="47"/>
    <col min="4871" max="4871" width="16.90625" style="47" customWidth="1"/>
    <col min="4872" max="4872" width="11.08984375" style="47" customWidth="1"/>
    <col min="4873" max="4873" width="3.90625" style="47" bestFit="1" customWidth="1"/>
    <col min="4874" max="4874" width="11.08984375" style="47" customWidth="1"/>
    <col min="4875" max="4875" width="6" style="47" customWidth="1"/>
    <col min="4876" max="4876" width="5.08984375" style="47" customWidth="1"/>
    <col min="4877" max="4877" width="5.90625" style="47" customWidth="1"/>
    <col min="4878" max="4878" width="3.08984375" style="47" customWidth="1"/>
    <col min="4879" max="4879" width="12.90625" style="47" customWidth="1"/>
    <col min="4880" max="4880" width="2.90625" style="47" customWidth="1"/>
    <col min="4881" max="4881" width="77.453125" style="47" customWidth="1"/>
    <col min="4882" max="5126" width="11.36328125" style="47"/>
    <col min="5127" max="5127" width="16.90625" style="47" customWidth="1"/>
    <col min="5128" max="5128" width="11.08984375" style="47" customWidth="1"/>
    <col min="5129" max="5129" width="3.90625" style="47" bestFit="1" customWidth="1"/>
    <col min="5130" max="5130" width="11.08984375" style="47" customWidth="1"/>
    <col min="5131" max="5131" width="6" style="47" customWidth="1"/>
    <col min="5132" max="5132" width="5.08984375" style="47" customWidth="1"/>
    <col min="5133" max="5133" width="5.90625" style="47" customWidth="1"/>
    <col min="5134" max="5134" width="3.08984375" style="47" customWidth="1"/>
    <col min="5135" max="5135" width="12.90625" style="47" customWidth="1"/>
    <col min="5136" max="5136" width="2.90625" style="47" customWidth="1"/>
    <col min="5137" max="5137" width="77.453125" style="47" customWidth="1"/>
    <col min="5138" max="5382" width="11.36328125" style="47"/>
    <col min="5383" max="5383" width="16.90625" style="47" customWidth="1"/>
    <col min="5384" max="5384" width="11.08984375" style="47" customWidth="1"/>
    <col min="5385" max="5385" width="3.90625" style="47" bestFit="1" customWidth="1"/>
    <col min="5386" max="5386" width="11.08984375" style="47" customWidth="1"/>
    <col min="5387" max="5387" width="6" style="47" customWidth="1"/>
    <col min="5388" max="5388" width="5.08984375" style="47" customWidth="1"/>
    <col min="5389" max="5389" width="5.90625" style="47" customWidth="1"/>
    <col min="5390" max="5390" width="3.08984375" style="47" customWidth="1"/>
    <col min="5391" max="5391" width="12.90625" style="47" customWidth="1"/>
    <col min="5392" max="5392" width="2.90625" style="47" customWidth="1"/>
    <col min="5393" max="5393" width="77.453125" style="47" customWidth="1"/>
    <col min="5394" max="5638" width="11.36328125" style="47"/>
    <col min="5639" max="5639" width="16.90625" style="47" customWidth="1"/>
    <col min="5640" max="5640" width="11.08984375" style="47" customWidth="1"/>
    <col min="5641" max="5641" width="3.90625" style="47" bestFit="1" customWidth="1"/>
    <col min="5642" max="5642" width="11.08984375" style="47" customWidth="1"/>
    <col min="5643" max="5643" width="6" style="47" customWidth="1"/>
    <col min="5644" max="5644" width="5.08984375" style="47" customWidth="1"/>
    <col min="5645" max="5645" width="5.90625" style="47" customWidth="1"/>
    <col min="5646" max="5646" width="3.08984375" style="47" customWidth="1"/>
    <col min="5647" max="5647" width="12.90625" style="47" customWidth="1"/>
    <col min="5648" max="5648" width="2.90625" style="47" customWidth="1"/>
    <col min="5649" max="5649" width="77.453125" style="47" customWidth="1"/>
    <col min="5650" max="5894" width="11.36328125" style="47"/>
    <col min="5895" max="5895" width="16.90625" style="47" customWidth="1"/>
    <col min="5896" max="5896" width="11.08984375" style="47" customWidth="1"/>
    <col min="5897" max="5897" width="3.90625" style="47" bestFit="1" customWidth="1"/>
    <col min="5898" max="5898" width="11.08984375" style="47" customWidth="1"/>
    <col min="5899" max="5899" width="6" style="47" customWidth="1"/>
    <col min="5900" max="5900" width="5.08984375" style="47" customWidth="1"/>
    <col min="5901" max="5901" width="5.90625" style="47" customWidth="1"/>
    <col min="5902" max="5902" width="3.08984375" style="47" customWidth="1"/>
    <col min="5903" max="5903" width="12.90625" style="47" customWidth="1"/>
    <col min="5904" max="5904" width="2.90625" style="47" customWidth="1"/>
    <col min="5905" max="5905" width="77.453125" style="47" customWidth="1"/>
    <col min="5906" max="6150" width="11.36328125" style="47"/>
    <col min="6151" max="6151" width="16.90625" style="47" customWidth="1"/>
    <col min="6152" max="6152" width="11.08984375" style="47" customWidth="1"/>
    <col min="6153" max="6153" width="3.90625" style="47" bestFit="1" customWidth="1"/>
    <col min="6154" max="6154" width="11.08984375" style="47" customWidth="1"/>
    <col min="6155" max="6155" width="6" style="47" customWidth="1"/>
    <col min="6156" max="6156" width="5.08984375" style="47" customWidth="1"/>
    <col min="6157" max="6157" width="5.90625" style="47" customWidth="1"/>
    <col min="6158" max="6158" width="3.08984375" style="47" customWidth="1"/>
    <col min="6159" max="6159" width="12.90625" style="47" customWidth="1"/>
    <col min="6160" max="6160" width="2.90625" style="47" customWidth="1"/>
    <col min="6161" max="6161" width="77.453125" style="47" customWidth="1"/>
    <col min="6162" max="6406" width="11.36328125" style="47"/>
    <col min="6407" max="6407" width="16.90625" style="47" customWidth="1"/>
    <col min="6408" max="6408" width="11.08984375" style="47" customWidth="1"/>
    <col min="6409" max="6409" width="3.90625" style="47" bestFit="1" customWidth="1"/>
    <col min="6410" max="6410" width="11.08984375" style="47" customWidth="1"/>
    <col min="6411" max="6411" width="6" style="47" customWidth="1"/>
    <col min="6412" max="6412" width="5.08984375" style="47" customWidth="1"/>
    <col min="6413" max="6413" width="5.90625" style="47" customWidth="1"/>
    <col min="6414" max="6414" width="3.08984375" style="47" customWidth="1"/>
    <col min="6415" max="6415" width="12.90625" style="47" customWidth="1"/>
    <col min="6416" max="6416" width="2.90625" style="47" customWidth="1"/>
    <col min="6417" max="6417" width="77.453125" style="47" customWidth="1"/>
    <col min="6418" max="6662" width="11.36328125" style="47"/>
    <col min="6663" max="6663" width="16.90625" style="47" customWidth="1"/>
    <col min="6664" max="6664" width="11.08984375" style="47" customWidth="1"/>
    <col min="6665" max="6665" width="3.90625" style="47" bestFit="1" customWidth="1"/>
    <col min="6666" max="6666" width="11.08984375" style="47" customWidth="1"/>
    <col min="6667" max="6667" width="6" style="47" customWidth="1"/>
    <col min="6668" max="6668" width="5.08984375" style="47" customWidth="1"/>
    <col min="6669" max="6669" width="5.90625" style="47" customWidth="1"/>
    <col min="6670" max="6670" width="3.08984375" style="47" customWidth="1"/>
    <col min="6671" max="6671" width="12.90625" style="47" customWidth="1"/>
    <col min="6672" max="6672" width="2.90625" style="47" customWidth="1"/>
    <col min="6673" max="6673" width="77.453125" style="47" customWidth="1"/>
    <col min="6674" max="6918" width="11.36328125" style="47"/>
    <col min="6919" max="6919" width="16.90625" style="47" customWidth="1"/>
    <col min="6920" max="6920" width="11.08984375" style="47" customWidth="1"/>
    <col min="6921" max="6921" width="3.90625" style="47" bestFit="1" customWidth="1"/>
    <col min="6922" max="6922" width="11.08984375" style="47" customWidth="1"/>
    <col min="6923" max="6923" width="6" style="47" customWidth="1"/>
    <col min="6924" max="6924" width="5.08984375" style="47" customWidth="1"/>
    <col min="6925" max="6925" width="5.90625" style="47" customWidth="1"/>
    <col min="6926" max="6926" width="3.08984375" style="47" customWidth="1"/>
    <col min="6927" max="6927" width="12.90625" style="47" customWidth="1"/>
    <col min="6928" max="6928" width="2.90625" style="47" customWidth="1"/>
    <col min="6929" max="6929" width="77.453125" style="47" customWidth="1"/>
    <col min="6930" max="7174" width="11.36328125" style="47"/>
    <col min="7175" max="7175" width="16.90625" style="47" customWidth="1"/>
    <col min="7176" max="7176" width="11.08984375" style="47" customWidth="1"/>
    <col min="7177" max="7177" width="3.90625" style="47" bestFit="1" customWidth="1"/>
    <col min="7178" max="7178" width="11.08984375" style="47" customWidth="1"/>
    <col min="7179" max="7179" width="6" style="47" customWidth="1"/>
    <col min="7180" max="7180" width="5.08984375" style="47" customWidth="1"/>
    <col min="7181" max="7181" width="5.90625" style="47" customWidth="1"/>
    <col min="7182" max="7182" width="3.08984375" style="47" customWidth="1"/>
    <col min="7183" max="7183" width="12.90625" style="47" customWidth="1"/>
    <col min="7184" max="7184" width="2.90625" style="47" customWidth="1"/>
    <col min="7185" max="7185" width="77.453125" style="47" customWidth="1"/>
    <col min="7186" max="7430" width="11.36328125" style="47"/>
    <col min="7431" max="7431" width="16.90625" style="47" customWidth="1"/>
    <col min="7432" max="7432" width="11.08984375" style="47" customWidth="1"/>
    <col min="7433" max="7433" width="3.90625" style="47" bestFit="1" customWidth="1"/>
    <col min="7434" max="7434" width="11.08984375" style="47" customWidth="1"/>
    <col min="7435" max="7435" width="6" style="47" customWidth="1"/>
    <col min="7436" max="7436" width="5.08984375" style="47" customWidth="1"/>
    <col min="7437" max="7437" width="5.90625" style="47" customWidth="1"/>
    <col min="7438" max="7438" width="3.08984375" style="47" customWidth="1"/>
    <col min="7439" max="7439" width="12.90625" style="47" customWidth="1"/>
    <col min="7440" max="7440" width="2.90625" style="47" customWidth="1"/>
    <col min="7441" max="7441" width="77.453125" style="47" customWidth="1"/>
    <col min="7442" max="7686" width="11.36328125" style="47"/>
    <col min="7687" max="7687" width="16.90625" style="47" customWidth="1"/>
    <col min="7688" max="7688" width="11.08984375" style="47" customWidth="1"/>
    <col min="7689" max="7689" width="3.90625" style="47" bestFit="1" customWidth="1"/>
    <col min="7690" max="7690" width="11.08984375" style="47" customWidth="1"/>
    <col min="7691" max="7691" width="6" style="47" customWidth="1"/>
    <col min="7692" max="7692" width="5.08984375" style="47" customWidth="1"/>
    <col min="7693" max="7693" width="5.90625" style="47" customWidth="1"/>
    <col min="7694" max="7694" width="3.08984375" style="47" customWidth="1"/>
    <col min="7695" max="7695" width="12.90625" style="47" customWidth="1"/>
    <col min="7696" max="7696" width="2.90625" style="47" customWidth="1"/>
    <col min="7697" max="7697" width="77.453125" style="47" customWidth="1"/>
    <col min="7698" max="7942" width="11.36328125" style="47"/>
    <col min="7943" max="7943" width="16.90625" style="47" customWidth="1"/>
    <col min="7944" max="7944" width="11.08984375" style="47" customWidth="1"/>
    <col min="7945" max="7945" width="3.90625" style="47" bestFit="1" customWidth="1"/>
    <col min="7946" max="7946" width="11.08984375" style="47" customWidth="1"/>
    <col min="7947" max="7947" width="6" style="47" customWidth="1"/>
    <col min="7948" max="7948" width="5.08984375" style="47" customWidth="1"/>
    <col min="7949" max="7949" width="5.90625" style="47" customWidth="1"/>
    <col min="7950" max="7950" width="3.08984375" style="47" customWidth="1"/>
    <col min="7951" max="7951" width="12.90625" style="47" customWidth="1"/>
    <col min="7952" max="7952" width="2.90625" style="47" customWidth="1"/>
    <col min="7953" max="7953" width="77.453125" style="47" customWidth="1"/>
    <col min="7954" max="8198" width="11.36328125" style="47"/>
    <col min="8199" max="8199" width="16.90625" style="47" customWidth="1"/>
    <col min="8200" max="8200" width="11.08984375" style="47" customWidth="1"/>
    <col min="8201" max="8201" width="3.90625" style="47" bestFit="1" customWidth="1"/>
    <col min="8202" max="8202" width="11.08984375" style="47" customWidth="1"/>
    <col min="8203" max="8203" width="6" style="47" customWidth="1"/>
    <col min="8204" max="8204" width="5.08984375" style="47" customWidth="1"/>
    <col min="8205" max="8205" width="5.90625" style="47" customWidth="1"/>
    <col min="8206" max="8206" width="3.08984375" style="47" customWidth="1"/>
    <col min="8207" max="8207" width="12.90625" style="47" customWidth="1"/>
    <col min="8208" max="8208" width="2.90625" style="47" customWidth="1"/>
    <col min="8209" max="8209" width="77.453125" style="47" customWidth="1"/>
    <col min="8210" max="8454" width="11.36328125" style="47"/>
    <col min="8455" max="8455" width="16.90625" style="47" customWidth="1"/>
    <col min="8456" max="8456" width="11.08984375" style="47" customWidth="1"/>
    <col min="8457" max="8457" width="3.90625" style="47" bestFit="1" customWidth="1"/>
    <col min="8458" max="8458" width="11.08984375" style="47" customWidth="1"/>
    <col min="8459" max="8459" width="6" style="47" customWidth="1"/>
    <col min="8460" max="8460" width="5.08984375" style="47" customWidth="1"/>
    <col min="8461" max="8461" width="5.90625" style="47" customWidth="1"/>
    <col min="8462" max="8462" width="3.08984375" style="47" customWidth="1"/>
    <col min="8463" max="8463" width="12.90625" style="47" customWidth="1"/>
    <col min="8464" max="8464" width="2.90625" style="47" customWidth="1"/>
    <col min="8465" max="8465" width="77.453125" style="47" customWidth="1"/>
    <col min="8466" max="8710" width="11.36328125" style="47"/>
    <col min="8711" max="8711" width="16.90625" style="47" customWidth="1"/>
    <col min="8712" max="8712" width="11.08984375" style="47" customWidth="1"/>
    <col min="8713" max="8713" width="3.90625" style="47" bestFit="1" customWidth="1"/>
    <col min="8714" max="8714" width="11.08984375" style="47" customWidth="1"/>
    <col min="8715" max="8715" width="6" style="47" customWidth="1"/>
    <col min="8716" max="8716" width="5.08984375" style="47" customWidth="1"/>
    <col min="8717" max="8717" width="5.90625" style="47" customWidth="1"/>
    <col min="8718" max="8718" width="3.08984375" style="47" customWidth="1"/>
    <col min="8719" max="8719" width="12.90625" style="47" customWidth="1"/>
    <col min="8720" max="8720" width="2.90625" style="47" customWidth="1"/>
    <col min="8721" max="8721" width="77.453125" style="47" customWidth="1"/>
    <col min="8722" max="8966" width="11.36328125" style="47"/>
    <col min="8967" max="8967" width="16.90625" style="47" customWidth="1"/>
    <col min="8968" max="8968" width="11.08984375" style="47" customWidth="1"/>
    <col min="8969" max="8969" width="3.90625" style="47" bestFit="1" customWidth="1"/>
    <col min="8970" max="8970" width="11.08984375" style="47" customWidth="1"/>
    <col min="8971" max="8971" width="6" style="47" customWidth="1"/>
    <col min="8972" max="8972" width="5.08984375" style="47" customWidth="1"/>
    <col min="8973" max="8973" width="5.90625" style="47" customWidth="1"/>
    <col min="8974" max="8974" width="3.08984375" style="47" customWidth="1"/>
    <col min="8975" max="8975" width="12.90625" style="47" customWidth="1"/>
    <col min="8976" max="8976" width="2.90625" style="47" customWidth="1"/>
    <col min="8977" max="8977" width="77.453125" style="47" customWidth="1"/>
    <col min="8978" max="9222" width="11.36328125" style="47"/>
    <col min="9223" max="9223" width="16.90625" style="47" customWidth="1"/>
    <col min="9224" max="9224" width="11.08984375" style="47" customWidth="1"/>
    <col min="9225" max="9225" width="3.90625" style="47" bestFit="1" customWidth="1"/>
    <col min="9226" max="9226" width="11.08984375" style="47" customWidth="1"/>
    <col min="9227" max="9227" width="6" style="47" customWidth="1"/>
    <col min="9228" max="9228" width="5.08984375" style="47" customWidth="1"/>
    <col min="9229" max="9229" width="5.90625" style="47" customWidth="1"/>
    <col min="9230" max="9230" width="3.08984375" style="47" customWidth="1"/>
    <col min="9231" max="9231" width="12.90625" style="47" customWidth="1"/>
    <col min="9232" max="9232" width="2.90625" style="47" customWidth="1"/>
    <col min="9233" max="9233" width="77.453125" style="47" customWidth="1"/>
    <col min="9234" max="9478" width="11.36328125" style="47"/>
    <col min="9479" max="9479" width="16.90625" style="47" customWidth="1"/>
    <col min="9480" max="9480" width="11.08984375" style="47" customWidth="1"/>
    <col min="9481" max="9481" width="3.90625" style="47" bestFit="1" customWidth="1"/>
    <col min="9482" max="9482" width="11.08984375" style="47" customWidth="1"/>
    <col min="9483" max="9483" width="6" style="47" customWidth="1"/>
    <col min="9484" max="9484" width="5.08984375" style="47" customWidth="1"/>
    <col min="9485" max="9485" width="5.90625" style="47" customWidth="1"/>
    <col min="9486" max="9486" width="3.08984375" style="47" customWidth="1"/>
    <col min="9487" max="9487" width="12.90625" style="47" customWidth="1"/>
    <col min="9488" max="9488" width="2.90625" style="47" customWidth="1"/>
    <col min="9489" max="9489" width="77.453125" style="47" customWidth="1"/>
    <col min="9490" max="9734" width="11.36328125" style="47"/>
    <col min="9735" max="9735" width="16.90625" style="47" customWidth="1"/>
    <col min="9736" max="9736" width="11.08984375" style="47" customWidth="1"/>
    <col min="9737" max="9737" width="3.90625" style="47" bestFit="1" customWidth="1"/>
    <col min="9738" max="9738" width="11.08984375" style="47" customWidth="1"/>
    <col min="9739" max="9739" width="6" style="47" customWidth="1"/>
    <col min="9740" max="9740" width="5.08984375" style="47" customWidth="1"/>
    <col min="9741" max="9741" width="5.90625" style="47" customWidth="1"/>
    <col min="9742" max="9742" width="3.08984375" style="47" customWidth="1"/>
    <col min="9743" max="9743" width="12.90625" style="47" customWidth="1"/>
    <col min="9744" max="9744" width="2.90625" style="47" customWidth="1"/>
    <col min="9745" max="9745" width="77.453125" style="47" customWidth="1"/>
    <col min="9746" max="9990" width="11.36328125" style="47"/>
    <col min="9991" max="9991" width="16.90625" style="47" customWidth="1"/>
    <col min="9992" max="9992" width="11.08984375" style="47" customWidth="1"/>
    <col min="9993" max="9993" width="3.90625" style="47" bestFit="1" customWidth="1"/>
    <col min="9994" max="9994" width="11.08984375" style="47" customWidth="1"/>
    <col min="9995" max="9995" width="6" style="47" customWidth="1"/>
    <col min="9996" max="9996" width="5.08984375" style="47" customWidth="1"/>
    <col min="9997" max="9997" width="5.90625" style="47" customWidth="1"/>
    <col min="9998" max="9998" width="3.08984375" style="47" customWidth="1"/>
    <col min="9999" max="9999" width="12.90625" style="47" customWidth="1"/>
    <col min="10000" max="10000" width="2.90625" style="47" customWidth="1"/>
    <col min="10001" max="10001" width="77.453125" style="47" customWidth="1"/>
    <col min="10002" max="10246" width="11.36328125" style="47"/>
    <col min="10247" max="10247" width="16.90625" style="47" customWidth="1"/>
    <col min="10248" max="10248" width="11.08984375" style="47" customWidth="1"/>
    <col min="10249" max="10249" width="3.90625" style="47" bestFit="1" customWidth="1"/>
    <col min="10250" max="10250" width="11.08984375" style="47" customWidth="1"/>
    <col min="10251" max="10251" width="6" style="47" customWidth="1"/>
    <col min="10252" max="10252" width="5.08984375" style="47" customWidth="1"/>
    <col min="10253" max="10253" width="5.90625" style="47" customWidth="1"/>
    <col min="10254" max="10254" width="3.08984375" style="47" customWidth="1"/>
    <col min="10255" max="10255" width="12.90625" style="47" customWidth="1"/>
    <col min="10256" max="10256" width="2.90625" style="47" customWidth="1"/>
    <col min="10257" max="10257" width="77.453125" style="47" customWidth="1"/>
    <col min="10258" max="10502" width="11.36328125" style="47"/>
    <col min="10503" max="10503" width="16.90625" style="47" customWidth="1"/>
    <col min="10504" max="10504" width="11.08984375" style="47" customWidth="1"/>
    <col min="10505" max="10505" width="3.90625" style="47" bestFit="1" customWidth="1"/>
    <col min="10506" max="10506" width="11.08984375" style="47" customWidth="1"/>
    <col min="10507" max="10507" width="6" style="47" customWidth="1"/>
    <col min="10508" max="10508" width="5.08984375" style="47" customWidth="1"/>
    <col min="10509" max="10509" width="5.90625" style="47" customWidth="1"/>
    <col min="10510" max="10510" width="3.08984375" style="47" customWidth="1"/>
    <col min="10511" max="10511" width="12.90625" style="47" customWidth="1"/>
    <col min="10512" max="10512" width="2.90625" style="47" customWidth="1"/>
    <col min="10513" max="10513" width="77.453125" style="47" customWidth="1"/>
    <col min="10514" max="10758" width="11.36328125" style="47"/>
    <col min="10759" max="10759" width="16.90625" style="47" customWidth="1"/>
    <col min="10760" max="10760" width="11.08984375" style="47" customWidth="1"/>
    <col min="10761" max="10761" width="3.90625" style="47" bestFit="1" customWidth="1"/>
    <col min="10762" max="10762" width="11.08984375" style="47" customWidth="1"/>
    <col min="10763" max="10763" width="6" style="47" customWidth="1"/>
    <col min="10764" max="10764" width="5.08984375" style="47" customWidth="1"/>
    <col min="10765" max="10765" width="5.90625" style="47" customWidth="1"/>
    <col min="10766" max="10766" width="3.08984375" style="47" customWidth="1"/>
    <col min="10767" max="10767" width="12.90625" style="47" customWidth="1"/>
    <col min="10768" max="10768" width="2.90625" style="47" customWidth="1"/>
    <col min="10769" max="10769" width="77.453125" style="47" customWidth="1"/>
    <col min="10770" max="11014" width="11.36328125" style="47"/>
    <col min="11015" max="11015" width="16.90625" style="47" customWidth="1"/>
    <col min="11016" max="11016" width="11.08984375" style="47" customWidth="1"/>
    <col min="11017" max="11017" width="3.90625" style="47" bestFit="1" customWidth="1"/>
    <col min="11018" max="11018" width="11.08984375" style="47" customWidth="1"/>
    <col min="11019" max="11019" width="6" style="47" customWidth="1"/>
    <col min="11020" max="11020" width="5.08984375" style="47" customWidth="1"/>
    <col min="11021" max="11021" width="5.90625" style="47" customWidth="1"/>
    <col min="11022" max="11022" width="3.08984375" style="47" customWidth="1"/>
    <col min="11023" max="11023" width="12.90625" style="47" customWidth="1"/>
    <col min="11024" max="11024" width="2.90625" style="47" customWidth="1"/>
    <col min="11025" max="11025" width="77.453125" style="47" customWidth="1"/>
    <col min="11026" max="11270" width="11.36328125" style="47"/>
    <col min="11271" max="11271" width="16.90625" style="47" customWidth="1"/>
    <col min="11272" max="11272" width="11.08984375" style="47" customWidth="1"/>
    <col min="11273" max="11273" width="3.90625" style="47" bestFit="1" customWidth="1"/>
    <col min="11274" max="11274" width="11.08984375" style="47" customWidth="1"/>
    <col min="11275" max="11275" width="6" style="47" customWidth="1"/>
    <col min="11276" max="11276" width="5.08984375" style="47" customWidth="1"/>
    <col min="11277" max="11277" width="5.90625" style="47" customWidth="1"/>
    <col min="11278" max="11278" width="3.08984375" style="47" customWidth="1"/>
    <col min="11279" max="11279" width="12.90625" style="47" customWidth="1"/>
    <col min="11280" max="11280" width="2.90625" style="47" customWidth="1"/>
    <col min="11281" max="11281" width="77.453125" style="47" customWidth="1"/>
    <col min="11282" max="11526" width="11.36328125" style="47"/>
    <col min="11527" max="11527" width="16.90625" style="47" customWidth="1"/>
    <col min="11528" max="11528" width="11.08984375" style="47" customWidth="1"/>
    <col min="11529" max="11529" width="3.90625" style="47" bestFit="1" customWidth="1"/>
    <col min="11530" max="11530" width="11.08984375" style="47" customWidth="1"/>
    <col min="11531" max="11531" width="6" style="47" customWidth="1"/>
    <col min="11532" max="11532" width="5.08984375" style="47" customWidth="1"/>
    <col min="11533" max="11533" width="5.90625" style="47" customWidth="1"/>
    <col min="11534" max="11534" width="3.08984375" style="47" customWidth="1"/>
    <col min="11535" max="11535" width="12.90625" style="47" customWidth="1"/>
    <col min="11536" max="11536" width="2.90625" style="47" customWidth="1"/>
    <col min="11537" max="11537" width="77.453125" style="47" customWidth="1"/>
    <col min="11538" max="11782" width="11.36328125" style="47"/>
    <col min="11783" max="11783" width="16.90625" style="47" customWidth="1"/>
    <col min="11784" max="11784" width="11.08984375" style="47" customWidth="1"/>
    <col min="11785" max="11785" width="3.90625" style="47" bestFit="1" customWidth="1"/>
    <col min="11786" max="11786" width="11.08984375" style="47" customWidth="1"/>
    <col min="11787" max="11787" width="6" style="47" customWidth="1"/>
    <col min="11788" max="11788" width="5.08984375" style="47" customWidth="1"/>
    <col min="11789" max="11789" width="5.90625" style="47" customWidth="1"/>
    <col min="11790" max="11790" width="3.08984375" style="47" customWidth="1"/>
    <col min="11791" max="11791" width="12.90625" style="47" customWidth="1"/>
    <col min="11792" max="11792" width="2.90625" style="47" customWidth="1"/>
    <col min="11793" max="11793" width="77.453125" style="47" customWidth="1"/>
    <col min="11794" max="12038" width="11.36328125" style="47"/>
    <col min="12039" max="12039" width="16.90625" style="47" customWidth="1"/>
    <col min="12040" max="12040" width="11.08984375" style="47" customWidth="1"/>
    <col min="12041" max="12041" width="3.90625" style="47" bestFit="1" customWidth="1"/>
    <col min="12042" max="12042" width="11.08984375" style="47" customWidth="1"/>
    <col min="12043" max="12043" width="6" style="47" customWidth="1"/>
    <col min="12044" max="12044" width="5.08984375" style="47" customWidth="1"/>
    <col min="12045" max="12045" width="5.90625" style="47" customWidth="1"/>
    <col min="12046" max="12046" width="3.08984375" style="47" customWidth="1"/>
    <col min="12047" max="12047" width="12.90625" style="47" customWidth="1"/>
    <col min="12048" max="12048" width="2.90625" style="47" customWidth="1"/>
    <col min="12049" max="12049" width="77.453125" style="47" customWidth="1"/>
    <col min="12050" max="12294" width="11.36328125" style="47"/>
    <col min="12295" max="12295" width="16.90625" style="47" customWidth="1"/>
    <col min="12296" max="12296" width="11.08984375" style="47" customWidth="1"/>
    <col min="12297" max="12297" width="3.90625" style="47" bestFit="1" customWidth="1"/>
    <col min="12298" max="12298" width="11.08984375" style="47" customWidth="1"/>
    <col min="12299" max="12299" width="6" style="47" customWidth="1"/>
    <col min="12300" max="12300" width="5.08984375" style="47" customWidth="1"/>
    <col min="12301" max="12301" width="5.90625" style="47" customWidth="1"/>
    <col min="12302" max="12302" width="3.08984375" style="47" customWidth="1"/>
    <col min="12303" max="12303" width="12.90625" style="47" customWidth="1"/>
    <col min="12304" max="12304" width="2.90625" style="47" customWidth="1"/>
    <col min="12305" max="12305" width="77.453125" style="47" customWidth="1"/>
    <col min="12306" max="12550" width="11.36328125" style="47"/>
    <col min="12551" max="12551" width="16.90625" style="47" customWidth="1"/>
    <col min="12552" max="12552" width="11.08984375" style="47" customWidth="1"/>
    <col min="12553" max="12553" width="3.90625" style="47" bestFit="1" customWidth="1"/>
    <col min="12554" max="12554" width="11.08984375" style="47" customWidth="1"/>
    <col min="12555" max="12555" width="6" style="47" customWidth="1"/>
    <col min="12556" max="12556" width="5.08984375" style="47" customWidth="1"/>
    <col min="12557" max="12557" width="5.90625" style="47" customWidth="1"/>
    <col min="12558" max="12558" width="3.08984375" style="47" customWidth="1"/>
    <col min="12559" max="12559" width="12.90625" style="47" customWidth="1"/>
    <col min="12560" max="12560" width="2.90625" style="47" customWidth="1"/>
    <col min="12561" max="12561" width="77.453125" style="47" customWidth="1"/>
    <col min="12562" max="12806" width="11.36328125" style="47"/>
    <col min="12807" max="12807" width="16.90625" style="47" customWidth="1"/>
    <col min="12808" max="12808" width="11.08984375" style="47" customWidth="1"/>
    <col min="12809" max="12809" width="3.90625" style="47" bestFit="1" customWidth="1"/>
    <col min="12810" max="12810" width="11.08984375" style="47" customWidth="1"/>
    <col min="12811" max="12811" width="6" style="47" customWidth="1"/>
    <col min="12812" max="12812" width="5.08984375" style="47" customWidth="1"/>
    <col min="12813" max="12813" width="5.90625" style="47" customWidth="1"/>
    <col min="12814" max="12814" width="3.08984375" style="47" customWidth="1"/>
    <col min="12815" max="12815" width="12.90625" style="47" customWidth="1"/>
    <col min="12816" max="12816" width="2.90625" style="47" customWidth="1"/>
    <col min="12817" max="12817" width="77.453125" style="47" customWidth="1"/>
    <col min="12818" max="13062" width="11.36328125" style="47"/>
    <col min="13063" max="13063" width="16.90625" style="47" customWidth="1"/>
    <col min="13064" max="13064" width="11.08984375" style="47" customWidth="1"/>
    <col min="13065" max="13065" width="3.90625" style="47" bestFit="1" customWidth="1"/>
    <col min="13066" max="13066" width="11.08984375" style="47" customWidth="1"/>
    <col min="13067" max="13067" width="6" style="47" customWidth="1"/>
    <col min="13068" max="13068" width="5.08984375" style="47" customWidth="1"/>
    <col min="13069" max="13069" width="5.90625" style="47" customWidth="1"/>
    <col min="13070" max="13070" width="3.08984375" style="47" customWidth="1"/>
    <col min="13071" max="13071" width="12.90625" style="47" customWidth="1"/>
    <col min="13072" max="13072" width="2.90625" style="47" customWidth="1"/>
    <col min="13073" max="13073" width="77.453125" style="47" customWidth="1"/>
    <col min="13074" max="13318" width="11.36328125" style="47"/>
    <col min="13319" max="13319" width="16.90625" style="47" customWidth="1"/>
    <col min="13320" max="13320" width="11.08984375" style="47" customWidth="1"/>
    <col min="13321" max="13321" width="3.90625" style="47" bestFit="1" customWidth="1"/>
    <col min="13322" max="13322" width="11.08984375" style="47" customWidth="1"/>
    <col min="13323" max="13323" width="6" style="47" customWidth="1"/>
    <col min="13324" max="13324" width="5.08984375" style="47" customWidth="1"/>
    <col min="13325" max="13325" width="5.90625" style="47" customWidth="1"/>
    <col min="13326" max="13326" width="3.08984375" style="47" customWidth="1"/>
    <col min="13327" max="13327" width="12.90625" style="47" customWidth="1"/>
    <col min="13328" max="13328" width="2.90625" style="47" customWidth="1"/>
    <col min="13329" max="13329" width="77.453125" style="47" customWidth="1"/>
    <col min="13330" max="13574" width="11.36328125" style="47"/>
    <col min="13575" max="13575" width="16.90625" style="47" customWidth="1"/>
    <col min="13576" max="13576" width="11.08984375" style="47" customWidth="1"/>
    <col min="13577" max="13577" width="3.90625" style="47" bestFit="1" customWidth="1"/>
    <col min="13578" max="13578" width="11.08984375" style="47" customWidth="1"/>
    <col min="13579" max="13579" width="6" style="47" customWidth="1"/>
    <col min="13580" max="13580" width="5.08984375" style="47" customWidth="1"/>
    <col min="13581" max="13581" width="5.90625" style="47" customWidth="1"/>
    <col min="13582" max="13582" width="3.08984375" style="47" customWidth="1"/>
    <col min="13583" max="13583" width="12.90625" style="47" customWidth="1"/>
    <col min="13584" max="13584" width="2.90625" style="47" customWidth="1"/>
    <col min="13585" max="13585" width="77.453125" style="47" customWidth="1"/>
    <col min="13586" max="13830" width="11.36328125" style="47"/>
    <col min="13831" max="13831" width="16.90625" style="47" customWidth="1"/>
    <col min="13832" max="13832" width="11.08984375" style="47" customWidth="1"/>
    <col min="13833" max="13833" width="3.90625" style="47" bestFit="1" customWidth="1"/>
    <col min="13834" max="13834" width="11.08984375" style="47" customWidth="1"/>
    <col min="13835" max="13835" width="6" style="47" customWidth="1"/>
    <col min="13836" max="13836" width="5.08984375" style="47" customWidth="1"/>
    <col min="13837" max="13837" width="5.90625" style="47" customWidth="1"/>
    <col min="13838" max="13838" width="3.08984375" style="47" customWidth="1"/>
    <col min="13839" max="13839" width="12.90625" style="47" customWidth="1"/>
    <col min="13840" max="13840" width="2.90625" style="47" customWidth="1"/>
    <col min="13841" max="13841" width="77.453125" style="47" customWidth="1"/>
    <col min="13842" max="14086" width="11.36328125" style="47"/>
    <col min="14087" max="14087" width="16.90625" style="47" customWidth="1"/>
    <col min="14088" max="14088" width="11.08984375" style="47" customWidth="1"/>
    <col min="14089" max="14089" width="3.90625" style="47" bestFit="1" customWidth="1"/>
    <col min="14090" max="14090" width="11.08984375" style="47" customWidth="1"/>
    <col min="14091" max="14091" width="6" style="47" customWidth="1"/>
    <col min="14092" max="14092" width="5.08984375" style="47" customWidth="1"/>
    <col min="14093" max="14093" width="5.90625" style="47" customWidth="1"/>
    <col min="14094" max="14094" width="3.08984375" style="47" customWidth="1"/>
    <col min="14095" max="14095" width="12.90625" style="47" customWidth="1"/>
    <col min="14096" max="14096" width="2.90625" style="47" customWidth="1"/>
    <col min="14097" max="14097" width="77.453125" style="47" customWidth="1"/>
    <col min="14098" max="14342" width="11.36328125" style="47"/>
    <col min="14343" max="14343" width="16.90625" style="47" customWidth="1"/>
    <col min="14344" max="14344" width="11.08984375" style="47" customWidth="1"/>
    <col min="14345" max="14345" width="3.90625" style="47" bestFit="1" customWidth="1"/>
    <col min="14346" max="14346" width="11.08984375" style="47" customWidth="1"/>
    <col min="14347" max="14347" width="6" style="47" customWidth="1"/>
    <col min="14348" max="14348" width="5.08984375" style="47" customWidth="1"/>
    <col min="14349" max="14349" width="5.90625" style="47" customWidth="1"/>
    <col min="14350" max="14350" width="3.08984375" style="47" customWidth="1"/>
    <col min="14351" max="14351" width="12.90625" style="47" customWidth="1"/>
    <col min="14352" max="14352" width="2.90625" style="47" customWidth="1"/>
    <col min="14353" max="14353" width="77.453125" style="47" customWidth="1"/>
    <col min="14354" max="14598" width="11.36328125" style="47"/>
    <col min="14599" max="14599" width="16.90625" style="47" customWidth="1"/>
    <col min="14600" max="14600" width="11.08984375" style="47" customWidth="1"/>
    <col min="14601" max="14601" width="3.90625" style="47" bestFit="1" customWidth="1"/>
    <col min="14602" max="14602" width="11.08984375" style="47" customWidth="1"/>
    <col min="14603" max="14603" width="6" style="47" customWidth="1"/>
    <col min="14604" max="14604" width="5.08984375" style="47" customWidth="1"/>
    <col min="14605" max="14605" width="5.90625" style="47" customWidth="1"/>
    <col min="14606" max="14606" width="3.08984375" style="47" customWidth="1"/>
    <col min="14607" max="14607" width="12.90625" style="47" customWidth="1"/>
    <col min="14608" max="14608" width="2.90625" style="47" customWidth="1"/>
    <col min="14609" max="14609" width="77.453125" style="47" customWidth="1"/>
    <col min="14610" max="14854" width="11.36328125" style="47"/>
    <col min="14855" max="14855" width="16.90625" style="47" customWidth="1"/>
    <col min="14856" max="14856" width="11.08984375" style="47" customWidth="1"/>
    <col min="14857" max="14857" width="3.90625" style="47" bestFit="1" customWidth="1"/>
    <col min="14858" max="14858" width="11.08984375" style="47" customWidth="1"/>
    <col min="14859" max="14859" width="6" style="47" customWidth="1"/>
    <col min="14860" max="14860" width="5.08984375" style="47" customWidth="1"/>
    <col min="14861" max="14861" width="5.90625" style="47" customWidth="1"/>
    <col min="14862" max="14862" width="3.08984375" style="47" customWidth="1"/>
    <col min="14863" max="14863" width="12.90625" style="47" customWidth="1"/>
    <col min="14864" max="14864" width="2.90625" style="47" customWidth="1"/>
    <col min="14865" max="14865" width="77.453125" style="47" customWidth="1"/>
    <col min="14866" max="15110" width="11.36328125" style="47"/>
    <col min="15111" max="15111" width="16.90625" style="47" customWidth="1"/>
    <col min="15112" max="15112" width="11.08984375" style="47" customWidth="1"/>
    <col min="15113" max="15113" width="3.90625" style="47" bestFit="1" customWidth="1"/>
    <col min="15114" max="15114" width="11.08984375" style="47" customWidth="1"/>
    <col min="15115" max="15115" width="6" style="47" customWidth="1"/>
    <col min="15116" max="15116" width="5.08984375" style="47" customWidth="1"/>
    <col min="15117" max="15117" width="5.90625" style="47" customWidth="1"/>
    <col min="15118" max="15118" width="3.08984375" style="47" customWidth="1"/>
    <col min="15119" max="15119" width="12.90625" style="47" customWidth="1"/>
    <col min="15120" max="15120" width="2.90625" style="47" customWidth="1"/>
    <col min="15121" max="15121" width="77.453125" style="47" customWidth="1"/>
    <col min="15122" max="15366" width="11.36328125" style="47"/>
    <col min="15367" max="15367" width="16.90625" style="47" customWidth="1"/>
    <col min="15368" max="15368" width="11.08984375" style="47" customWidth="1"/>
    <col min="15369" max="15369" width="3.90625" style="47" bestFit="1" customWidth="1"/>
    <col min="15370" max="15370" width="11.08984375" style="47" customWidth="1"/>
    <col min="15371" max="15371" width="6" style="47" customWidth="1"/>
    <col min="15372" max="15372" width="5.08984375" style="47" customWidth="1"/>
    <col min="15373" max="15373" width="5.90625" style="47" customWidth="1"/>
    <col min="15374" max="15374" width="3.08984375" style="47" customWidth="1"/>
    <col min="15375" max="15375" width="12.90625" style="47" customWidth="1"/>
    <col min="15376" max="15376" width="2.90625" style="47" customWidth="1"/>
    <col min="15377" max="15377" width="77.453125" style="47" customWidth="1"/>
    <col min="15378" max="15622" width="11.36328125" style="47"/>
    <col min="15623" max="15623" width="16.90625" style="47" customWidth="1"/>
    <col min="15624" max="15624" width="11.08984375" style="47" customWidth="1"/>
    <col min="15625" max="15625" width="3.90625" style="47" bestFit="1" customWidth="1"/>
    <col min="15626" max="15626" width="11.08984375" style="47" customWidth="1"/>
    <col min="15627" max="15627" width="6" style="47" customWidth="1"/>
    <col min="15628" max="15628" width="5.08984375" style="47" customWidth="1"/>
    <col min="15629" max="15629" width="5.90625" style="47" customWidth="1"/>
    <col min="15630" max="15630" width="3.08984375" style="47" customWidth="1"/>
    <col min="15631" max="15631" width="12.90625" style="47" customWidth="1"/>
    <col min="15632" max="15632" width="2.90625" style="47" customWidth="1"/>
    <col min="15633" max="15633" width="77.453125" style="47" customWidth="1"/>
    <col min="15634" max="15878" width="11.36328125" style="47"/>
    <col min="15879" max="15879" width="16.90625" style="47" customWidth="1"/>
    <col min="15880" max="15880" width="11.08984375" style="47" customWidth="1"/>
    <col min="15881" max="15881" width="3.90625" style="47" bestFit="1" customWidth="1"/>
    <col min="15882" max="15882" width="11.08984375" style="47" customWidth="1"/>
    <col min="15883" max="15883" width="6" style="47" customWidth="1"/>
    <col min="15884" max="15884" width="5.08984375" style="47" customWidth="1"/>
    <col min="15885" max="15885" width="5.90625" style="47" customWidth="1"/>
    <col min="15886" max="15886" width="3.08984375" style="47" customWidth="1"/>
    <col min="15887" max="15887" width="12.90625" style="47" customWidth="1"/>
    <col min="15888" max="15888" width="2.90625" style="47" customWidth="1"/>
    <col min="15889" max="15889" width="77.453125" style="47" customWidth="1"/>
    <col min="15890" max="16134" width="11.36328125" style="47"/>
    <col min="16135" max="16135" width="16.90625" style="47" customWidth="1"/>
    <col min="16136" max="16136" width="11.08984375" style="47" customWidth="1"/>
    <col min="16137" max="16137" width="3.90625" style="47" bestFit="1" customWidth="1"/>
    <col min="16138" max="16138" width="11.08984375" style="47" customWidth="1"/>
    <col min="16139" max="16139" width="6" style="47" customWidth="1"/>
    <col min="16140" max="16140" width="5.08984375" style="47" customWidth="1"/>
    <col min="16141" max="16141" width="5.90625" style="47" customWidth="1"/>
    <col min="16142" max="16142" width="3.08984375" style="47" customWidth="1"/>
    <col min="16143" max="16143" width="12.90625" style="47" customWidth="1"/>
    <col min="16144" max="16144" width="2.90625" style="47" customWidth="1"/>
    <col min="16145" max="16145" width="77.453125" style="47" customWidth="1"/>
    <col min="16146" max="16384" width="11.36328125" style="47"/>
  </cols>
  <sheetData>
    <row r="1" spans="1:42" ht="24.75" customHeight="1">
      <c r="A1" s="216" t="s">
        <v>195</v>
      </c>
      <c r="B1" s="156"/>
      <c r="C1" s="99"/>
      <c r="D1" s="429" t="str">
        <f>"作　業　日　報　兼　直　接　人　件　費　個　別　明　細　表　（"&amp;AJ7&amp;"年"&amp;AJ8&amp;"月支払分）"</f>
        <v>作　業　日　報　兼　直　接　人　件　費　個　別　明　細　表　（2026年10月支払分）</v>
      </c>
      <c r="E1" s="429"/>
      <c r="F1" s="429"/>
      <c r="G1" s="429"/>
      <c r="H1" s="429"/>
      <c r="I1" s="429"/>
      <c r="J1" s="429"/>
      <c r="K1" s="429"/>
      <c r="L1" s="429"/>
      <c r="M1" s="429"/>
      <c r="N1" s="429"/>
      <c r="AD1" s="425" t="s">
        <v>94</v>
      </c>
      <c r="AE1" s="48" t="s">
        <v>44</v>
      </c>
      <c r="AF1" s="49">
        <f>初期条件設定表!$C$10</f>
        <v>0.375</v>
      </c>
      <c r="AG1" s="49">
        <f>初期条件設定表!$C$14</f>
        <v>0.75</v>
      </c>
      <c r="AI1" s="340" t="s">
        <v>12</v>
      </c>
      <c r="AJ1" s="51">
        <f>' 入力用 従事者別直接人件費集計表（後期）'!A27</f>
        <v>2026</v>
      </c>
      <c r="AM1" s="340" t="s">
        <v>43</v>
      </c>
      <c r="AN1" s="52" t="str">
        <f ca="1">RIGHT(CELL("filename",A1),LEN(CELL("filename",A1))-FIND("]",CELL("filename",A1)))</f>
        <v>2026年10月作業分</v>
      </c>
      <c r="AO1" s="217"/>
      <c r="AP1" s="218"/>
    </row>
    <row r="2" spans="1:42" ht="24.75" customHeight="1">
      <c r="C2" s="99"/>
      <c r="D2" s="429"/>
      <c r="E2" s="429"/>
      <c r="F2" s="429"/>
      <c r="G2" s="429"/>
      <c r="H2" s="429"/>
      <c r="I2" s="429"/>
      <c r="J2" s="429"/>
      <c r="K2" s="429"/>
      <c r="L2" s="429"/>
      <c r="M2" s="429"/>
      <c r="N2" s="429"/>
      <c r="AD2" s="425"/>
      <c r="AE2" s="48"/>
      <c r="AF2" s="49">
        <f>初期条件設定表!$C$11</f>
        <v>0</v>
      </c>
      <c r="AG2" s="49">
        <f>初期条件設定表!$E$11</f>
        <v>0</v>
      </c>
      <c r="AI2" s="340" t="s">
        <v>13</v>
      </c>
      <c r="AJ2" s="51">
        <f>' 入力用 従事者別直接人件費集計表（後期）'!D28</f>
        <v>10</v>
      </c>
      <c r="AN2" s="53"/>
    </row>
    <row r="3" spans="1:42" ht="27.75" customHeight="1">
      <c r="A3" s="219" t="s">
        <v>9</v>
      </c>
      <c r="B3" s="426" t="str">
        <f>' 入力用 従事者別直接人件費集計表（後期）'!D5</f>
        <v>○○△△株式会社</v>
      </c>
      <c r="C3" s="426"/>
      <c r="D3" s="426"/>
      <c r="E3" s="220"/>
      <c r="F3" s="220"/>
      <c r="G3" s="220"/>
      <c r="H3" s="220"/>
      <c r="I3" s="220"/>
      <c r="J3" s="220"/>
      <c r="K3" s="220"/>
      <c r="L3" s="220"/>
      <c r="M3" s="220"/>
      <c r="N3" s="220"/>
      <c r="AD3" s="425"/>
      <c r="AE3" s="48" t="s">
        <v>36</v>
      </c>
      <c r="AF3" s="49">
        <f>初期条件設定表!$C$12</f>
        <v>0.5</v>
      </c>
      <c r="AG3" s="49">
        <f>初期条件設定表!$E$12</f>
        <v>0.54166666666666663</v>
      </c>
      <c r="AI3" s="340" t="s">
        <v>58</v>
      </c>
      <c r="AJ3" s="54">
        <f>DATE($AJ$1,AJ2-1,AF6+1)</f>
        <v>46296</v>
      </c>
      <c r="AN3" s="53"/>
    </row>
    <row r="4" spans="1:42" ht="27.75" customHeight="1">
      <c r="A4" s="221" t="s">
        <v>2</v>
      </c>
      <c r="B4" s="427" t="str">
        <f>' 入力用 従事者別直接人件費集計表（後期）'!D6</f>
        <v>公社　太郎</v>
      </c>
      <c r="C4" s="427"/>
      <c r="D4" s="427"/>
      <c r="E4" s="222"/>
      <c r="F4" s="222"/>
      <c r="G4" s="222"/>
      <c r="AD4" s="425"/>
      <c r="AE4" s="48"/>
      <c r="AF4" s="49">
        <f>初期条件設定表!$C$13</f>
        <v>0</v>
      </c>
      <c r="AG4" s="49">
        <f>初期条件設定表!$E$13</f>
        <v>0</v>
      </c>
      <c r="AI4" s="340" t="s">
        <v>79</v>
      </c>
      <c r="AJ4" s="54">
        <f>DATE(AJ1,AJ2,AF5)</f>
        <v>46326</v>
      </c>
      <c r="AM4" s="340" t="s">
        <v>77</v>
      </c>
      <c r="AN4" s="55">
        <f>LEN(AJ5)</f>
        <v>2</v>
      </c>
    </row>
    <row r="5" spans="1:42" ht="27.75" customHeight="1">
      <c r="A5" s="224" t="s">
        <v>8</v>
      </c>
      <c r="B5" s="428">
        <f>IF(' 入力用 従事者別直接人件費集計表（後期）'!Y8="","",' 入力用 従事者別直接人件費集計表（後期）'!Y8)</f>
        <v>0</v>
      </c>
      <c r="C5" s="428"/>
      <c r="D5" s="428"/>
      <c r="E5" s="222"/>
      <c r="F5" s="222"/>
      <c r="G5" s="222"/>
      <c r="AD5" s="425"/>
      <c r="AE5" s="48" t="s">
        <v>37</v>
      </c>
      <c r="AF5" s="56" t="str">
        <f>IF(初期条件設定表!$C$24="末",TEXT(DATE(AJ1,AJ2+1,1)-1,"d"),初期条件設定表!$C$24)</f>
        <v>31</v>
      </c>
      <c r="AG5" s="47" t="s">
        <v>38</v>
      </c>
      <c r="AI5" s="340" t="s">
        <v>57</v>
      </c>
      <c r="AJ5" s="57" t="str">
        <f>初期条件設定表!Q5</f>
        <v>土日</v>
      </c>
      <c r="AM5" s="340" t="s">
        <v>78</v>
      </c>
      <c r="AN5" s="52" t="str">
        <f>AJ5&amp;"※月火水木金土日"</f>
        <v>土日※月火水木金土日</v>
      </c>
      <c r="AO5" s="217"/>
      <c r="AP5" s="218"/>
    </row>
    <row r="6" spans="1:42" ht="22.5" customHeight="1" thickBot="1">
      <c r="A6" s="225"/>
      <c r="O6" s="58" t="s">
        <v>45</v>
      </c>
      <c r="P6" s="59" t="s">
        <v>47</v>
      </c>
      <c r="Q6" s="58" t="s">
        <v>46</v>
      </c>
      <c r="R6" s="58" t="s">
        <v>48</v>
      </c>
      <c r="S6" s="58" t="s">
        <v>49</v>
      </c>
      <c r="T6" s="58" t="s">
        <v>50</v>
      </c>
      <c r="U6" s="58" t="s">
        <v>60</v>
      </c>
      <c r="V6" s="58" t="s">
        <v>61</v>
      </c>
      <c r="W6" s="58" t="s">
        <v>62</v>
      </c>
      <c r="X6" s="58"/>
      <c r="Y6" s="58"/>
      <c r="Z6" s="58"/>
      <c r="AE6" s="340" t="s">
        <v>95</v>
      </c>
      <c r="AF6" s="56" t="str">
        <f>IF(初期条件設定表!$C$24="末",TEXT(DATE(AJ1,AJ2,1)-1,"d"),初期条件設定表!$C$24)</f>
        <v>30</v>
      </c>
      <c r="AG6" s="47" t="s">
        <v>38</v>
      </c>
      <c r="AH6" s="436" t="s">
        <v>104</v>
      </c>
      <c r="AI6" s="436"/>
      <c r="AJ6" s="226">
        <f>初期条件設定表!$C$15</f>
        <v>0.33333333333333331</v>
      </c>
    </row>
    <row r="7" spans="1:42" s="338" customFormat="1" ht="24" customHeight="1">
      <c r="A7" s="439" t="s">
        <v>7</v>
      </c>
      <c r="B7" s="441" t="s">
        <v>6</v>
      </c>
      <c r="C7" s="441"/>
      <c r="D7" s="441"/>
      <c r="E7" s="397" t="s">
        <v>5</v>
      </c>
      <c r="F7" s="398"/>
      <c r="G7" s="398"/>
      <c r="H7" s="399"/>
      <c r="I7" s="405" t="s">
        <v>103</v>
      </c>
      <c r="J7" s="405" t="s">
        <v>102</v>
      </c>
      <c r="K7" s="397" t="s">
        <v>4</v>
      </c>
      <c r="L7" s="399"/>
      <c r="M7" s="437" t="s">
        <v>218</v>
      </c>
      <c r="N7" s="438"/>
      <c r="O7" s="417" t="s">
        <v>52</v>
      </c>
      <c r="P7" s="414" t="s">
        <v>34</v>
      </c>
      <c r="Q7" s="414" t="s">
        <v>35</v>
      </c>
      <c r="R7" s="414" t="s">
        <v>53</v>
      </c>
      <c r="S7" s="414"/>
      <c r="T7" s="414" t="s">
        <v>51</v>
      </c>
      <c r="U7" s="414"/>
      <c r="V7" s="414" t="s">
        <v>54</v>
      </c>
      <c r="W7" s="410" t="s">
        <v>55</v>
      </c>
      <c r="AI7" s="338" t="s">
        <v>107</v>
      </c>
      <c r="AJ7" s="227">
        <f>IF(初期条件設定表!C26="当月",' 入力用 従事者別直接人件費集計表（後期）'!A28,"対象外")</f>
        <v>2026</v>
      </c>
    </row>
    <row r="8" spans="1:42" s="338" customFormat="1" ht="24" customHeight="1" thickBot="1">
      <c r="A8" s="440"/>
      <c r="B8" s="442"/>
      <c r="C8" s="442"/>
      <c r="D8" s="442"/>
      <c r="E8" s="400"/>
      <c r="F8" s="401"/>
      <c r="G8" s="401"/>
      <c r="H8" s="402"/>
      <c r="I8" s="406"/>
      <c r="J8" s="406"/>
      <c r="K8" s="403"/>
      <c r="L8" s="404"/>
      <c r="M8" s="228" t="s">
        <v>114</v>
      </c>
      <c r="N8" s="229" t="s">
        <v>139</v>
      </c>
      <c r="O8" s="417"/>
      <c r="P8" s="414"/>
      <c r="Q8" s="414"/>
      <c r="R8" s="414"/>
      <c r="S8" s="414"/>
      <c r="T8" s="414"/>
      <c r="U8" s="414"/>
      <c r="V8" s="414"/>
      <c r="W8" s="410"/>
      <c r="AI8" s="338" t="s">
        <v>106</v>
      </c>
      <c r="AJ8" s="227">
        <f>IF(初期条件設定表!C26="当月",' 入力用 従事者別直接人件費集計表（後期）'!D28,"-")</f>
        <v>10</v>
      </c>
    </row>
    <row r="9" spans="1:42" ht="46.15" customHeight="1">
      <c r="A9" s="230">
        <f>Y9</f>
        <v>46296</v>
      </c>
      <c r="B9" s="84" t="s">
        <v>32</v>
      </c>
      <c r="C9" s="232" t="s">
        <v>3</v>
      </c>
      <c r="D9" s="87" t="s">
        <v>32</v>
      </c>
      <c r="E9" s="73" t="str">
        <f>IFERROR(HOUR(Q9),"")</f>
        <v/>
      </c>
      <c r="F9" s="74" t="s">
        <v>30</v>
      </c>
      <c r="G9" s="75" t="str">
        <f>IFERROR(MINUTE(Q9),"")</f>
        <v/>
      </c>
      <c r="H9" s="120" t="s">
        <v>31</v>
      </c>
      <c r="I9" s="124" t="str">
        <f>T9</f>
        <v/>
      </c>
      <c r="J9" s="125"/>
      <c r="K9" s="76" t="str">
        <f>IFERROR((E9+G9/60)*$B$5,"")</f>
        <v/>
      </c>
      <c r="L9" s="141" t="s">
        <v>0</v>
      </c>
      <c r="M9" s="142"/>
      <c r="N9" s="143"/>
      <c r="O9" s="60" t="str">
        <f t="shared" ref="O9:O35" si="0">IF(OR(DBCS(B9)="：",B9="",DBCS(D9)="：",D9=""),"",$D9-$B9)</f>
        <v/>
      </c>
      <c r="P9" s="60" t="str">
        <f t="shared" ref="P9:P35" si="1">IFERROR(IF(J9="",D9-B9-W9,D9-B9-J9-W9),"")</f>
        <v/>
      </c>
      <c r="Q9" s="61" t="str">
        <f t="shared" ref="Q9:Q35" si="2">IFERROR(MIN(IF(P9&gt;0,FLOOR(P9,"0:30"),""),$AJ$6),"")</f>
        <v/>
      </c>
      <c r="R9" s="62" t="str">
        <f t="shared" ref="R9:R35" si="3">IF(OR(DBCS($B9)="：",$B9="",DBCS($D9)="：",$D9=""),"",MAX(MIN($D9,AF$1)-MAX($B9,TIME(0,0,0)),0))</f>
        <v/>
      </c>
      <c r="S9" s="62" t="str">
        <f t="shared" ref="S9:S35" si="4">IF(OR(DBCS($B9)="：",$B9="",DBCS($D9)="：",$D9=""),"",MAX(MIN($D9,AG$2)-MAX($B9,$AF$2),0))</f>
        <v/>
      </c>
      <c r="T9" s="62" t="str">
        <f t="shared" ref="T9:T35" si="5">IF(OR(DBCS($B9)="：",$B9="",DBCS($D9)="：",$D9=""),"",MAX(MIN($D9,$AG$3)-MAX($B9,$AF$3),0))</f>
        <v/>
      </c>
      <c r="U9" s="62" t="str">
        <f t="shared" ref="U9:U35" si="6">IF(OR(DBCS($B9)="：",$B9="",DBCS($D9)="：",$D9=""),"",MAX(MIN($D9,$AG$4)-MAX($B9,$AF$4),0))</f>
        <v/>
      </c>
      <c r="V9" s="62" t="str">
        <f t="shared" ref="V9:V35" si="7">IF(OR(DBCS($B9)="：",$B9="",DBCS($D9)="：",$D9=""),"",MAX(MIN($D9,TIME(23,59,59))-MAX($B9,$AG$1),0))</f>
        <v/>
      </c>
      <c r="W9" s="62" t="str">
        <f>IF(OR(DBCS($B9)="：",$B9="",DBCS($D9)="：",$D9=""),"",SUM(R9:V9))</f>
        <v/>
      </c>
      <c r="Y9" s="230">
        <f>IF($AJ$3="","",IF(FIND(TEXT($AJ$3,"aaa"),$AN$5)&gt;$AN$4,$AJ$3,IF(FIND(TEXT($AJ$3+1,"aaa"),$AN$5)&gt;$AN$4,$AJ$3+1,IF(FIND(TEXT($AJ$3+2,"aaa"),$AN$5)&gt;$AN$4,$AJ$3+2,IF(FIND(TEXT($AJ$3+3,"aaa"),$AN$5)&gt;$AN$4,$AJ$3+3,"")))))</f>
        <v>46296</v>
      </c>
      <c r="AA9" s="63"/>
    </row>
    <row r="10" spans="1:42" ht="46.15" customHeight="1">
      <c r="A10" s="230">
        <f t="shared" ref="A10:A35" si="8">Y10</f>
        <v>46297</v>
      </c>
      <c r="B10" s="84" t="s">
        <v>32</v>
      </c>
      <c r="C10" s="232" t="s">
        <v>3</v>
      </c>
      <c r="D10" s="87" t="s">
        <v>32</v>
      </c>
      <c r="E10" s="73" t="str">
        <f>IFERROR(HOUR(Q10),"")</f>
        <v/>
      </c>
      <c r="F10" s="74" t="s">
        <v>30</v>
      </c>
      <c r="G10" s="75" t="str">
        <f>IFERROR(MINUTE(Q10),"")</f>
        <v/>
      </c>
      <c r="H10" s="120" t="s">
        <v>31</v>
      </c>
      <c r="I10" s="122" t="str">
        <f t="shared" ref="I10:I35" si="9">T10</f>
        <v/>
      </c>
      <c r="J10" s="125"/>
      <c r="K10" s="76" t="str">
        <f t="shared" ref="K10:K35" si="10">IFERROR((E10+G10/60)*$B$5,"")</f>
        <v/>
      </c>
      <c r="L10" s="141" t="s">
        <v>0</v>
      </c>
      <c r="M10" s="144"/>
      <c r="N10" s="145"/>
      <c r="O10" s="60" t="str">
        <f t="shared" si="0"/>
        <v/>
      </c>
      <c r="P10" s="60" t="str">
        <f t="shared" si="1"/>
        <v/>
      </c>
      <c r="Q10" s="61" t="str">
        <f t="shared" si="2"/>
        <v/>
      </c>
      <c r="R10" s="62" t="str">
        <f t="shared" si="3"/>
        <v/>
      </c>
      <c r="S10" s="62" t="str">
        <f t="shared" si="4"/>
        <v/>
      </c>
      <c r="T10" s="62" t="str">
        <f t="shared" si="5"/>
        <v/>
      </c>
      <c r="U10" s="62" t="str">
        <f t="shared" si="6"/>
        <v/>
      </c>
      <c r="V10" s="62" t="str">
        <f t="shared" si="7"/>
        <v/>
      </c>
      <c r="W10" s="62" t="str">
        <f t="shared" ref="W10:W33" si="11">IF(OR(DBCS($B10)="：",$B10="",DBCS($D10)="：",$D10=""),"",SUM(R10:V10))</f>
        <v/>
      </c>
      <c r="Y10" s="230">
        <f t="shared" ref="Y10:Y35" si="12">IF($A9="","",IF(AND($A9+1&lt;=$AJ$4,FIND(TEXT($A9+1,"aaa"),$AN$5)&gt;$AN$4),$A9+1,IF(AND($A9+2&lt;=$AJ$4,FIND(TEXT($A9+2,"aaa"),$AN$5)&gt;$AN$4),$A9+2,IF(AND($A9+3&lt;=$AJ$4,FIND(TEXT($A9+3,"aaa"),$AN$5)&gt;$AN$4),$A9+3,IF(AND($A9+4&lt;=$AJ$4,FIND(TEXT($A9+4,"aaa"),$AN$5)&gt;$AN$4),$A9+4,"")))))</f>
        <v>46297</v>
      </c>
      <c r="AA10" s="63"/>
      <c r="AE10" s="236" t="s">
        <v>115</v>
      </c>
      <c r="AF10" s="236" t="s">
        <v>155</v>
      </c>
    </row>
    <row r="11" spans="1:42" ht="46.15" customHeight="1">
      <c r="A11" s="230">
        <f t="shared" si="8"/>
        <v>46300</v>
      </c>
      <c r="B11" s="84" t="s">
        <v>32</v>
      </c>
      <c r="C11" s="232" t="s">
        <v>3</v>
      </c>
      <c r="D11" s="87" t="s">
        <v>32</v>
      </c>
      <c r="E11" s="73" t="str">
        <f>IFERROR(HOUR(Q11),"")</f>
        <v/>
      </c>
      <c r="F11" s="74" t="s">
        <v>30</v>
      </c>
      <c r="G11" s="75" t="str">
        <f>IFERROR(MINUTE(Q11),"")</f>
        <v/>
      </c>
      <c r="H11" s="120" t="s">
        <v>31</v>
      </c>
      <c r="I11" s="122" t="str">
        <f t="shared" si="9"/>
        <v/>
      </c>
      <c r="J11" s="125"/>
      <c r="K11" s="76" t="str">
        <f t="shared" si="10"/>
        <v/>
      </c>
      <c r="L11" s="141" t="s">
        <v>0</v>
      </c>
      <c r="M11" s="144"/>
      <c r="N11" s="145"/>
      <c r="O11" s="60" t="str">
        <f t="shared" si="0"/>
        <v/>
      </c>
      <c r="P11" s="60" t="str">
        <f t="shared" si="1"/>
        <v/>
      </c>
      <c r="Q11" s="61" t="str">
        <f t="shared" si="2"/>
        <v/>
      </c>
      <c r="R11" s="62" t="str">
        <f t="shared" si="3"/>
        <v/>
      </c>
      <c r="S11" s="62" t="str">
        <f t="shared" si="4"/>
        <v/>
      </c>
      <c r="T11" s="62" t="str">
        <f t="shared" si="5"/>
        <v/>
      </c>
      <c r="U11" s="62" t="str">
        <f t="shared" si="6"/>
        <v/>
      </c>
      <c r="V11" s="62" t="str">
        <f t="shared" si="7"/>
        <v/>
      </c>
      <c r="W11" s="62" t="str">
        <f t="shared" si="11"/>
        <v/>
      </c>
      <c r="Y11" s="230">
        <f t="shared" si="12"/>
        <v>46300</v>
      </c>
      <c r="AA11" s="63"/>
      <c r="AE11" s="237" t="str">
        <f>初期条件設定表!U5</f>
        <v>　</v>
      </c>
      <c r="AF11" s="238" t="str">
        <f>初期条件設定表!V5</f>
        <v>　</v>
      </c>
    </row>
    <row r="12" spans="1:42" ht="46.15" customHeight="1">
      <c r="A12" s="230">
        <f t="shared" si="8"/>
        <v>46301</v>
      </c>
      <c r="B12" s="84" t="s">
        <v>32</v>
      </c>
      <c r="C12" s="232" t="s">
        <v>3</v>
      </c>
      <c r="D12" s="87" t="s">
        <v>32</v>
      </c>
      <c r="E12" s="73" t="str">
        <f>IFERROR(HOUR(Q12),"")</f>
        <v/>
      </c>
      <c r="F12" s="74" t="s">
        <v>30</v>
      </c>
      <c r="G12" s="75" t="str">
        <f>IFERROR(MINUTE(Q12),"")</f>
        <v/>
      </c>
      <c r="H12" s="120" t="s">
        <v>31</v>
      </c>
      <c r="I12" s="122" t="str">
        <f t="shared" si="9"/>
        <v/>
      </c>
      <c r="J12" s="125"/>
      <c r="K12" s="76" t="str">
        <f t="shared" si="10"/>
        <v/>
      </c>
      <c r="L12" s="141" t="s">
        <v>0</v>
      </c>
      <c r="M12" s="144" t="s">
        <v>176</v>
      </c>
      <c r="N12" s="145"/>
      <c r="O12" s="60" t="str">
        <f t="shared" si="0"/>
        <v/>
      </c>
      <c r="P12" s="60" t="str">
        <f t="shared" si="1"/>
        <v/>
      </c>
      <c r="Q12" s="61" t="str">
        <f t="shared" si="2"/>
        <v/>
      </c>
      <c r="R12" s="62" t="str">
        <f t="shared" si="3"/>
        <v/>
      </c>
      <c r="S12" s="62" t="str">
        <f t="shared" si="4"/>
        <v/>
      </c>
      <c r="T12" s="62" t="str">
        <f t="shared" si="5"/>
        <v/>
      </c>
      <c r="U12" s="62" t="str">
        <f t="shared" si="6"/>
        <v/>
      </c>
      <c r="V12" s="62" t="str">
        <f t="shared" si="7"/>
        <v/>
      </c>
      <c r="W12" s="62" t="str">
        <f t="shared" si="11"/>
        <v/>
      </c>
      <c r="Y12" s="230">
        <f t="shared" si="12"/>
        <v>46301</v>
      </c>
      <c r="AA12" s="63"/>
      <c r="AE12" s="237" t="str">
        <f>初期条件設定表!U6</f>
        <v>設計（除ソフトウェア）</v>
      </c>
      <c r="AF12" s="239" t="str">
        <f>初期条件設定表!V6</f>
        <v>A</v>
      </c>
    </row>
    <row r="13" spans="1:42" ht="46.15" customHeight="1">
      <c r="A13" s="230">
        <f t="shared" si="8"/>
        <v>46302</v>
      </c>
      <c r="B13" s="84" t="s">
        <v>32</v>
      </c>
      <c r="C13" s="232" t="s">
        <v>3</v>
      </c>
      <c r="D13" s="87" t="s">
        <v>32</v>
      </c>
      <c r="E13" s="73" t="str">
        <f>IFERROR(HOUR(Q13),"")</f>
        <v/>
      </c>
      <c r="F13" s="74" t="s">
        <v>30</v>
      </c>
      <c r="G13" s="75" t="str">
        <f>IFERROR(MINUTE(Q13),"")</f>
        <v/>
      </c>
      <c r="H13" s="120" t="s">
        <v>31</v>
      </c>
      <c r="I13" s="122" t="str">
        <f t="shared" si="9"/>
        <v/>
      </c>
      <c r="J13" s="125"/>
      <c r="K13" s="76" t="str">
        <f t="shared" si="10"/>
        <v/>
      </c>
      <c r="L13" s="141" t="s">
        <v>0</v>
      </c>
      <c r="M13" s="144"/>
      <c r="N13" s="145"/>
      <c r="O13" s="60" t="str">
        <f t="shared" si="0"/>
        <v/>
      </c>
      <c r="P13" s="60" t="str">
        <f t="shared" si="1"/>
        <v/>
      </c>
      <c r="Q13" s="61" t="str">
        <f t="shared" si="2"/>
        <v/>
      </c>
      <c r="R13" s="62" t="str">
        <f t="shared" si="3"/>
        <v/>
      </c>
      <c r="S13" s="62" t="str">
        <f t="shared" si="4"/>
        <v/>
      </c>
      <c r="T13" s="62" t="str">
        <f t="shared" si="5"/>
        <v/>
      </c>
      <c r="U13" s="62" t="str">
        <f t="shared" si="6"/>
        <v/>
      </c>
      <c r="V13" s="62" t="str">
        <f t="shared" si="7"/>
        <v/>
      </c>
      <c r="W13" s="62" t="str">
        <f t="shared" si="11"/>
        <v/>
      </c>
      <c r="X13" s="62" t="str">
        <f t="shared" ref="X13:X35" si="13">IF(OR(DBCS($B13)="：",$B13="",DBCS($D13)="：",$D13=""),"",MAX(MIN($D13,$AG$3)-MAX($B13,$AF$3),0))</f>
        <v/>
      </c>
      <c r="Y13" s="230">
        <f t="shared" si="12"/>
        <v>46302</v>
      </c>
      <c r="Z13" s="62" t="str">
        <f t="shared" ref="Z13:Z33" si="14">IF(OR(DBCS($B13)="：",$B13="",DBCS($D13)="：",$D13=""),"",MAX(MIN($D13,TIME(23,59,59))-MAX($B13,$AG$1),0))</f>
        <v/>
      </c>
      <c r="AA13" s="63"/>
      <c r="AE13" s="237" t="str">
        <f>初期条件設定表!U7</f>
        <v>要件定義</v>
      </c>
      <c r="AF13" s="239" t="str">
        <f>初期条件設定表!V7</f>
        <v>B</v>
      </c>
    </row>
    <row r="14" spans="1:42" ht="46.15" customHeight="1">
      <c r="A14" s="230">
        <f t="shared" si="8"/>
        <v>46303</v>
      </c>
      <c r="B14" s="84" t="s">
        <v>32</v>
      </c>
      <c r="C14" s="232" t="s">
        <v>3</v>
      </c>
      <c r="D14" s="87" t="s">
        <v>32</v>
      </c>
      <c r="E14" s="73" t="str">
        <f t="shared" ref="E14:E35" si="15">IFERROR(HOUR(Q14),"")</f>
        <v/>
      </c>
      <c r="F14" s="74" t="s">
        <v>30</v>
      </c>
      <c r="G14" s="75" t="str">
        <f t="shared" ref="G14:G35" si="16">IFERROR(MINUTE(Q14),"")</f>
        <v/>
      </c>
      <c r="H14" s="120" t="s">
        <v>31</v>
      </c>
      <c r="I14" s="122" t="str">
        <f t="shared" si="9"/>
        <v/>
      </c>
      <c r="J14" s="125"/>
      <c r="K14" s="76" t="str">
        <f t="shared" si="10"/>
        <v/>
      </c>
      <c r="L14" s="141" t="s">
        <v>0</v>
      </c>
      <c r="M14" s="144"/>
      <c r="N14" s="145"/>
      <c r="O14" s="60" t="str">
        <f t="shared" si="0"/>
        <v/>
      </c>
      <c r="P14" s="60" t="str">
        <f t="shared" si="1"/>
        <v/>
      </c>
      <c r="Q14" s="61" t="str">
        <f t="shared" si="2"/>
        <v/>
      </c>
      <c r="R14" s="62" t="str">
        <f t="shared" si="3"/>
        <v/>
      </c>
      <c r="S14" s="62" t="str">
        <f t="shared" si="4"/>
        <v/>
      </c>
      <c r="T14" s="62" t="str">
        <f t="shared" si="5"/>
        <v/>
      </c>
      <c r="U14" s="62" t="str">
        <f t="shared" si="6"/>
        <v/>
      </c>
      <c r="V14" s="62" t="str">
        <f t="shared" si="7"/>
        <v/>
      </c>
      <c r="W14" s="62" t="str">
        <f t="shared" si="11"/>
        <v/>
      </c>
      <c r="X14" s="62" t="str">
        <f t="shared" si="13"/>
        <v/>
      </c>
      <c r="Y14" s="230">
        <f t="shared" si="12"/>
        <v>46303</v>
      </c>
      <c r="Z14" s="62" t="str">
        <f t="shared" si="14"/>
        <v/>
      </c>
      <c r="AA14" s="63"/>
      <c r="AE14" s="237" t="str">
        <f>初期条件設定表!U8</f>
        <v>システム要件定義</v>
      </c>
      <c r="AF14" s="239" t="str">
        <f>初期条件設定表!V8</f>
        <v>C</v>
      </c>
    </row>
    <row r="15" spans="1:42" ht="46.15" customHeight="1">
      <c r="A15" s="230">
        <f t="shared" si="8"/>
        <v>46304</v>
      </c>
      <c r="B15" s="84" t="s">
        <v>32</v>
      </c>
      <c r="C15" s="232" t="s">
        <v>3</v>
      </c>
      <c r="D15" s="87" t="s">
        <v>32</v>
      </c>
      <c r="E15" s="73" t="str">
        <f t="shared" si="15"/>
        <v/>
      </c>
      <c r="F15" s="74" t="s">
        <v>30</v>
      </c>
      <c r="G15" s="75" t="str">
        <f t="shared" si="16"/>
        <v/>
      </c>
      <c r="H15" s="120" t="s">
        <v>31</v>
      </c>
      <c r="I15" s="122" t="str">
        <f t="shared" si="9"/>
        <v/>
      </c>
      <c r="J15" s="125"/>
      <c r="K15" s="76" t="str">
        <f t="shared" si="10"/>
        <v/>
      </c>
      <c r="L15" s="141" t="s">
        <v>0</v>
      </c>
      <c r="M15" s="144"/>
      <c r="N15" s="145"/>
      <c r="O15" s="60" t="str">
        <f t="shared" si="0"/>
        <v/>
      </c>
      <c r="P15" s="60" t="str">
        <f t="shared" si="1"/>
        <v/>
      </c>
      <c r="Q15" s="61" t="str">
        <f t="shared" si="2"/>
        <v/>
      </c>
      <c r="R15" s="62" t="str">
        <f t="shared" si="3"/>
        <v/>
      </c>
      <c r="S15" s="62" t="str">
        <f t="shared" si="4"/>
        <v/>
      </c>
      <c r="T15" s="62" t="str">
        <f t="shared" si="5"/>
        <v/>
      </c>
      <c r="U15" s="62" t="str">
        <f t="shared" si="6"/>
        <v/>
      </c>
      <c r="V15" s="62" t="str">
        <f t="shared" si="7"/>
        <v/>
      </c>
      <c r="W15" s="62" t="str">
        <f t="shared" si="11"/>
        <v/>
      </c>
      <c r="X15" s="62" t="str">
        <f t="shared" si="13"/>
        <v/>
      </c>
      <c r="Y15" s="230">
        <f t="shared" si="12"/>
        <v>46304</v>
      </c>
      <c r="Z15" s="62" t="str">
        <f t="shared" si="14"/>
        <v/>
      </c>
      <c r="AA15" s="63"/>
      <c r="AE15" s="237" t="str">
        <f>初期条件設定表!U9</f>
        <v>システム方式設計</v>
      </c>
      <c r="AF15" s="239" t="str">
        <f>初期条件設定表!V9</f>
        <v>D</v>
      </c>
    </row>
    <row r="16" spans="1:42" ht="46.15" customHeight="1">
      <c r="A16" s="230">
        <f t="shared" si="8"/>
        <v>46307</v>
      </c>
      <c r="B16" s="84" t="s">
        <v>32</v>
      </c>
      <c r="C16" s="232" t="s">
        <v>3</v>
      </c>
      <c r="D16" s="87" t="s">
        <v>32</v>
      </c>
      <c r="E16" s="73" t="str">
        <f t="shared" si="15"/>
        <v/>
      </c>
      <c r="F16" s="74" t="s">
        <v>30</v>
      </c>
      <c r="G16" s="75" t="str">
        <f t="shared" si="16"/>
        <v/>
      </c>
      <c r="H16" s="120" t="s">
        <v>31</v>
      </c>
      <c r="I16" s="122" t="str">
        <f t="shared" si="9"/>
        <v/>
      </c>
      <c r="J16" s="125"/>
      <c r="K16" s="76" t="str">
        <f t="shared" si="10"/>
        <v/>
      </c>
      <c r="L16" s="141" t="s">
        <v>0</v>
      </c>
      <c r="M16" s="144"/>
      <c r="N16" s="145"/>
      <c r="O16" s="60" t="str">
        <f t="shared" si="0"/>
        <v/>
      </c>
      <c r="P16" s="60" t="str">
        <f t="shared" si="1"/>
        <v/>
      </c>
      <c r="Q16" s="61" t="str">
        <f t="shared" si="2"/>
        <v/>
      </c>
      <c r="R16" s="62" t="str">
        <f t="shared" si="3"/>
        <v/>
      </c>
      <c r="S16" s="62" t="str">
        <f t="shared" si="4"/>
        <v/>
      </c>
      <c r="T16" s="62" t="str">
        <f t="shared" si="5"/>
        <v/>
      </c>
      <c r="U16" s="62" t="str">
        <f t="shared" si="6"/>
        <v/>
      </c>
      <c r="V16" s="62" t="str">
        <f t="shared" si="7"/>
        <v/>
      </c>
      <c r="W16" s="62" t="str">
        <f t="shared" si="11"/>
        <v/>
      </c>
      <c r="X16" s="62" t="str">
        <f t="shared" si="13"/>
        <v/>
      </c>
      <c r="Y16" s="230">
        <f t="shared" si="12"/>
        <v>46307</v>
      </c>
      <c r="Z16" s="62" t="str">
        <f t="shared" si="14"/>
        <v/>
      </c>
      <c r="AA16" s="63"/>
      <c r="AE16" s="237" t="str">
        <f>初期条件設定表!U10</f>
        <v>ソフトウエア設計</v>
      </c>
      <c r="AF16" s="239" t="str">
        <f>初期条件設定表!V10</f>
        <v>E</v>
      </c>
    </row>
    <row r="17" spans="1:32" ht="46.15" customHeight="1">
      <c r="A17" s="230">
        <f t="shared" si="8"/>
        <v>46308</v>
      </c>
      <c r="B17" s="84" t="s">
        <v>32</v>
      </c>
      <c r="C17" s="232" t="s">
        <v>3</v>
      </c>
      <c r="D17" s="87" t="s">
        <v>32</v>
      </c>
      <c r="E17" s="73" t="str">
        <f t="shared" si="15"/>
        <v/>
      </c>
      <c r="F17" s="74" t="s">
        <v>30</v>
      </c>
      <c r="G17" s="75" t="str">
        <f t="shared" si="16"/>
        <v/>
      </c>
      <c r="H17" s="120" t="s">
        <v>31</v>
      </c>
      <c r="I17" s="122" t="str">
        <f t="shared" si="9"/>
        <v/>
      </c>
      <c r="J17" s="125"/>
      <c r="K17" s="76" t="str">
        <f t="shared" si="10"/>
        <v/>
      </c>
      <c r="L17" s="141" t="s">
        <v>0</v>
      </c>
      <c r="M17" s="144"/>
      <c r="N17" s="145"/>
      <c r="O17" s="60" t="str">
        <f t="shared" si="0"/>
        <v/>
      </c>
      <c r="P17" s="60" t="str">
        <f t="shared" si="1"/>
        <v/>
      </c>
      <c r="Q17" s="61" t="str">
        <f t="shared" si="2"/>
        <v/>
      </c>
      <c r="R17" s="62" t="str">
        <f t="shared" si="3"/>
        <v/>
      </c>
      <c r="S17" s="62" t="str">
        <f t="shared" si="4"/>
        <v/>
      </c>
      <c r="T17" s="62" t="str">
        <f t="shared" si="5"/>
        <v/>
      </c>
      <c r="U17" s="62" t="str">
        <f t="shared" si="6"/>
        <v/>
      </c>
      <c r="V17" s="62" t="str">
        <f t="shared" si="7"/>
        <v/>
      </c>
      <c r="W17" s="62" t="str">
        <f t="shared" si="11"/>
        <v/>
      </c>
      <c r="X17" s="62" t="str">
        <f t="shared" si="13"/>
        <v/>
      </c>
      <c r="Y17" s="230">
        <f t="shared" si="12"/>
        <v>46308</v>
      </c>
      <c r="Z17" s="62" t="str">
        <f t="shared" si="14"/>
        <v/>
      </c>
      <c r="AA17" s="63"/>
      <c r="AE17" s="237" t="str">
        <f>初期条件設定表!U11</f>
        <v>プログラミング</v>
      </c>
      <c r="AF17" s="239" t="str">
        <f>初期条件設定表!V11</f>
        <v>F</v>
      </c>
    </row>
    <row r="18" spans="1:32" ht="46.15" customHeight="1">
      <c r="A18" s="230">
        <f t="shared" si="8"/>
        <v>46309</v>
      </c>
      <c r="B18" s="84" t="s">
        <v>32</v>
      </c>
      <c r="C18" s="232" t="s">
        <v>3</v>
      </c>
      <c r="D18" s="87" t="s">
        <v>32</v>
      </c>
      <c r="E18" s="73" t="str">
        <f t="shared" si="15"/>
        <v/>
      </c>
      <c r="F18" s="74" t="s">
        <v>30</v>
      </c>
      <c r="G18" s="75" t="str">
        <f t="shared" si="16"/>
        <v/>
      </c>
      <c r="H18" s="120" t="s">
        <v>31</v>
      </c>
      <c r="I18" s="122" t="str">
        <f t="shared" si="9"/>
        <v/>
      </c>
      <c r="J18" s="125"/>
      <c r="K18" s="76" t="str">
        <f t="shared" si="10"/>
        <v/>
      </c>
      <c r="L18" s="141" t="s">
        <v>0</v>
      </c>
      <c r="M18" s="144"/>
      <c r="N18" s="145"/>
      <c r="O18" s="60" t="str">
        <f t="shared" si="0"/>
        <v/>
      </c>
      <c r="P18" s="60" t="str">
        <f t="shared" si="1"/>
        <v/>
      </c>
      <c r="Q18" s="61" t="str">
        <f t="shared" si="2"/>
        <v/>
      </c>
      <c r="R18" s="62" t="str">
        <f t="shared" si="3"/>
        <v/>
      </c>
      <c r="S18" s="62" t="str">
        <f t="shared" si="4"/>
        <v/>
      </c>
      <c r="T18" s="62" t="str">
        <f t="shared" si="5"/>
        <v/>
      </c>
      <c r="U18" s="62" t="str">
        <f t="shared" si="6"/>
        <v/>
      </c>
      <c r="V18" s="62" t="str">
        <f t="shared" si="7"/>
        <v/>
      </c>
      <c r="W18" s="62" t="str">
        <f t="shared" si="11"/>
        <v/>
      </c>
      <c r="X18" s="62" t="str">
        <f t="shared" si="13"/>
        <v/>
      </c>
      <c r="Y18" s="230">
        <f t="shared" si="12"/>
        <v>46309</v>
      </c>
      <c r="Z18" s="62" t="str">
        <f t="shared" si="14"/>
        <v/>
      </c>
      <c r="AA18" s="63"/>
      <c r="AE18" s="237" t="str">
        <f>初期条件設定表!U12</f>
        <v>ソフトウエアテスト</v>
      </c>
      <c r="AF18" s="239" t="str">
        <f>初期条件設定表!V12</f>
        <v>G</v>
      </c>
    </row>
    <row r="19" spans="1:32" ht="46.15" customHeight="1">
      <c r="A19" s="230">
        <f t="shared" si="8"/>
        <v>46310</v>
      </c>
      <c r="B19" s="84" t="s">
        <v>32</v>
      </c>
      <c r="C19" s="232" t="s">
        <v>3</v>
      </c>
      <c r="D19" s="87" t="s">
        <v>32</v>
      </c>
      <c r="E19" s="73" t="str">
        <f t="shared" si="15"/>
        <v/>
      </c>
      <c r="F19" s="74" t="s">
        <v>30</v>
      </c>
      <c r="G19" s="75" t="str">
        <f t="shared" si="16"/>
        <v/>
      </c>
      <c r="H19" s="120" t="s">
        <v>31</v>
      </c>
      <c r="I19" s="122" t="str">
        <f t="shared" si="9"/>
        <v/>
      </c>
      <c r="J19" s="125"/>
      <c r="K19" s="76" t="str">
        <f t="shared" si="10"/>
        <v/>
      </c>
      <c r="L19" s="141" t="s">
        <v>0</v>
      </c>
      <c r="M19" s="144"/>
      <c r="N19" s="145"/>
      <c r="O19" s="60" t="str">
        <f t="shared" si="0"/>
        <v/>
      </c>
      <c r="P19" s="60" t="str">
        <f t="shared" si="1"/>
        <v/>
      </c>
      <c r="Q19" s="61" t="str">
        <f t="shared" si="2"/>
        <v/>
      </c>
      <c r="R19" s="62" t="str">
        <f t="shared" si="3"/>
        <v/>
      </c>
      <c r="S19" s="62" t="str">
        <f t="shared" si="4"/>
        <v/>
      </c>
      <c r="T19" s="62" t="str">
        <f t="shared" si="5"/>
        <v/>
      </c>
      <c r="U19" s="62" t="str">
        <f t="shared" si="6"/>
        <v/>
      </c>
      <c r="V19" s="62" t="str">
        <f t="shared" si="7"/>
        <v/>
      </c>
      <c r="W19" s="62" t="str">
        <f t="shared" si="11"/>
        <v/>
      </c>
      <c r="X19" s="62" t="str">
        <f t="shared" si="13"/>
        <v/>
      </c>
      <c r="Y19" s="230">
        <f t="shared" si="12"/>
        <v>46310</v>
      </c>
      <c r="Z19" s="62" t="str">
        <f t="shared" si="14"/>
        <v/>
      </c>
      <c r="AA19" s="63"/>
      <c r="AE19" s="237" t="str">
        <f>初期条件設定表!U13</f>
        <v>システム結合</v>
      </c>
      <c r="AF19" s="239" t="str">
        <f>初期条件設定表!V13</f>
        <v>H</v>
      </c>
    </row>
    <row r="20" spans="1:32" ht="46.15" customHeight="1">
      <c r="A20" s="230">
        <f t="shared" si="8"/>
        <v>46311</v>
      </c>
      <c r="B20" s="84" t="s">
        <v>32</v>
      </c>
      <c r="C20" s="232" t="s">
        <v>3</v>
      </c>
      <c r="D20" s="87" t="s">
        <v>32</v>
      </c>
      <c r="E20" s="73" t="str">
        <f t="shared" si="15"/>
        <v/>
      </c>
      <c r="F20" s="74" t="s">
        <v>30</v>
      </c>
      <c r="G20" s="75" t="str">
        <f t="shared" si="16"/>
        <v/>
      </c>
      <c r="H20" s="120" t="s">
        <v>31</v>
      </c>
      <c r="I20" s="122" t="str">
        <f t="shared" si="9"/>
        <v/>
      </c>
      <c r="J20" s="125"/>
      <c r="K20" s="76" t="str">
        <f t="shared" si="10"/>
        <v/>
      </c>
      <c r="L20" s="141" t="s">
        <v>0</v>
      </c>
      <c r="M20" s="144"/>
      <c r="N20" s="145"/>
      <c r="O20" s="60" t="str">
        <f t="shared" si="0"/>
        <v/>
      </c>
      <c r="P20" s="60" t="str">
        <f t="shared" si="1"/>
        <v/>
      </c>
      <c r="Q20" s="61" t="str">
        <f t="shared" si="2"/>
        <v/>
      </c>
      <c r="R20" s="62" t="str">
        <f t="shared" si="3"/>
        <v/>
      </c>
      <c r="S20" s="62" t="str">
        <f t="shared" si="4"/>
        <v/>
      </c>
      <c r="T20" s="62" t="str">
        <f t="shared" si="5"/>
        <v/>
      </c>
      <c r="U20" s="62" t="str">
        <f t="shared" si="6"/>
        <v/>
      </c>
      <c r="V20" s="62" t="str">
        <f t="shared" si="7"/>
        <v/>
      </c>
      <c r="W20" s="62" t="str">
        <f t="shared" si="11"/>
        <v/>
      </c>
      <c r="X20" s="62" t="str">
        <f t="shared" si="13"/>
        <v/>
      </c>
      <c r="Y20" s="230">
        <f t="shared" si="12"/>
        <v>46311</v>
      </c>
      <c r="Z20" s="62" t="str">
        <f t="shared" si="14"/>
        <v/>
      </c>
      <c r="AA20" s="63"/>
      <c r="AE20" s="237" t="str">
        <f>初期条件設定表!U14</f>
        <v>システムテスト</v>
      </c>
      <c r="AF20" s="239" t="str">
        <f>初期条件設定表!V14</f>
        <v>I</v>
      </c>
    </row>
    <row r="21" spans="1:32" ht="46.15" customHeight="1">
      <c r="A21" s="230">
        <f t="shared" si="8"/>
        <v>46314</v>
      </c>
      <c r="B21" s="84" t="s">
        <v>32</v>
      </c>
      <c r="C21" s="232" t="s">
        <v>3</v>
      </c>
      <c r="D21" s="87" t="s">
        <v>32</v>
      </c>
      <c r="E21" s="73" t="str">
        <f t="shared" si="15"/>
        <v/>
      </c>
      <c r="F21" s="74" t="s">
        <v>30</v>
      </c>
      <c r="G21" s="75" t="str">
        <f t="shared" si="16"/>
        <v/>
      </c>
      <c r="H21" s="120" t="s">
        <v>31</v>
      </c>
      <c r="I21" s="122" t="str">
        <f t="shared" si="9"/>
        <v/>
      </c>
      <c r="J21" s="125"/>
      <c r="K21" s="76" t="str">
        <f t="shared" si="10"/>
        <v/>
      </c>
      <c r="L21" s="141" t="s">
        <v>0</v>
      </c>
      <c r="M21" s="144"/>
      <c r="N21" s="145"/>
      <c r="O21" s="60" t="str">
        <f t="shared" si="0"/>
        <v/>
      </c>
      <c r="P21" s="60" t="str">
        <f t="shared" si="1"/>
        <v/>
      </c>
      <c r="Q21" s="61" t="str">
        <f t="shared" si="2"/>
        <v/>
      </c>
      <c r="R21" s="62" t="str">
        <f t="shared" si="3"/>
        <v/>
      </c>
      <c r="S21" s="62" t="str">
        <f t="shared" si="4"/>
        <v/>
      </c>
      <c r="T21" s="62" t="str">
        <f t="shared" si="5"/>
        <v/>
      </c>
      <c r="U21" s="62" t="str">
        <f t="shared" si="6"/>
        <v/>
      </c>
      <c r="V21" s="62" t="str">
        <f t="shared" si="7"/>
        <v/>
      </c>
      <c r="W21" s="62" t="str">
        <f t="shared" si="11"/>
        <v/>
      </c>
      <c r="X21" s="62" t="str">
        <f t="shared" si="13"/>
        <v/>
      </c>
      <c r="Y21" s="230">
        <f t="shared" si="12"/>
        <v>46314</v>
      </c>
      <c r="Z21" s="62" t="str">
        <f t="shared" si="14"/>
        <v/>
      </c>
      <c r="AA21" s="63"/>
      <c r="AE21" s="237" t="str">
        <f>初期条件設定表!U15</f>
        <v>運用テスト</v>
      </c>
      <c r="AF21" s="239" t="str">
        <f>初期条件設定表!V15</f>
        <v>J</v>
      </c>
    </row>
    <row r="22" spans="1:32" ht="46.15" customHeight="1">
      <c r="A22" s="230">
        <f t="shared" si="8"/>
        <v>46315</v>
      </c>
      <c r="B22" s="84" t="s">
        <v>32</v>
      </c>
      <c r="C22" s="232" t="s">
        <v>3</v>
      </c>
      <c r="D22" s="87" t="s">
        <v>32</v>
      </c>
      <c r="E22" s="73" t="str">
        <f t="shared" si="15"/>
        <v/>
      </c>
      <c r="F22" s="74" t="s">
        <v>30</v>
      </c>
      <c r="G22" s="75" t="str">
        <f t="shared" si="16"/>
        <v/>
      </c>
      <c r="H22" s="120" t="s">
        <v>31</v>
      </c>
      <c r="I22" s="122" t="str">
        <f t="shared" si="9"/>
        <v/>
      </c>
      <c r="J22" s="125"/>
      <c r="K22" s="76" t="str">
        <f t="shared" si="10"/>
        <v/>
      </c>
      <c r="L22" s="141" t="s">
        <v>0</v>
      </c>
      <c r="M22" s="144"/>
      <c r="N22" s="145"/>
      <c r="O22" s="60" t="str">
        <f t="shared" si="0"/>
        <v/>
      </c>
      <c r="P22" s="60" t="str">
        <f t="shared" si="1"/>
        <v/>
      </c>
      <c r="Q22" s="61" t="str">
        <f t="shared" si="2"/>
        <v/>
      </c>
      <c r="R22" s="62" t="str">
        <f t="shared" si="3"/>
        <v/>
      </c>
      <c r="S22" s="62" t="str">
        <f t="shared" si="4"/>
        <v/>
      </c>
      <c r="T22" s="62" t="str">
        <f t="shared" si="5"/>
        <v/>
      </c>
      <c r="U22" s="62" t="str">
        <f t="shared" si="6"/>
        <v/>
      </c>
      <c r="V22" s="62" t="str">
        <f t="shared" si="7"/>
        <v/>
      </c>
      <c r="W22" s="62" t="str">
        <f t="shared" si="11"/>
        <v/>
      </c>
      <c r="X22" s="62" t="str">
        <f t="shared" si="13"/>
        <v/>
      </c>
      <c r="Y22" s="230">
        <f t="shared" si="12"/>
        <v>46315</v>
      </c>
      <c r="Z22" s="62" t="str">
        <f t="shared" si="14"/>
        <v/>
      </c>
      <c r="AA22" s="63"/>
      <c r="AE22" s="237" t="str">
        <f>初期条件設定表!U16</f>
        <v xml:space="preserve"> </v>
      </c>
      <c r="AF22" s="239" t="str">
        <f>初期条件設定表!V16</f>
        <v>K</v>
      </c>
    </row>
    <row r="23" spans="1:32" ht="46.15" customHeight="1">
      <c r="A23" s="230">
        <f t="shared" si="8"/>
        <v>46316</v>
      </c>
      <c r="B23" s="84" t="s">
        <v>32</v>
      </c>
      <c r="C23" s="232" t="s">
        <v>3</v>
      </c>
      <c r="D23" s="87" t="s">
        <v>32</v>
      </c>
      <c r="E23" s="73" t="str">
        <f t="shared" si="15"/>
        <v/>
      </c>
      <c r="F23" s="74" t="s">
        <v>30</v>
      </c>
      <c r="G23" s="75" t="str">
        <f t="shared" si="16"/>
        <v/>
      </c>
      <c r="H23" s="120" t="s">
        <v>31</v>
      </c>
      <c r="I23" s="122" t="str">
        <f t="shared" si="9"/>
        <v/>
      </c>
      <c r="J23" s="125"/>
      <c r="K23" s="76" t="str">
        <f t="shared" si="10"/>
        <v/>
      </c>
      <c r="L23" s="141" t="s">
        <v>0</v>
      </c>
      <c r="M23" s="144"/>
      <c r="N23" s="145"/>
      <c r="O23" s="60" t="str">
        <f t="shared" si="0"/>
        <v/>
      </c>
      <c r="P23" s="60" t="str">
        <f t="shared" si="1"/>
        <v/>
      </c>
      <c r="Q23" s="61" t="str">
        <f t="shared" si="2"/>
        <v/>
      </c>
      <c r="R23" s="62" t="str">
        <f t="shared" si="3"/>
        <v/>
      </c>
      <c r="S23" s="62" t="str">
        <f t="shared" si="4"/>
        <v/>
      </c>
      <c r="T23" s="62" t="str">
        <f t="shared" si="5"/>
        <v/>
      </c>
      <c r="U23" s="62" t="str">
        <f t="shared" si="6"/>
        <v/>
      </c>
      <c r="V23" s="62" t="str">
        <f t="shared" si="7"/>
        <v/>
      </c>
      <c r="W23" s="62" t="str">
        <f t="shared" si="11"/>
        <v/>
      </c>
      <c r="X23" s="62" t="str">
        <f t="shared" si="13"/>
        <v/>
      </c>
      <c r="Y23" s="230">
        <f t="shared" si="12"/>
        <v>46316</v>
      </c>
      <c r="Z23" s="62" t="str">
        <f t="shared" si="14"/>
        <v/>
      </c>
      <c r="AA23" s="63"/>
      <c r="AE23" s="237" t="str">
        <f>初期条件設定表!U17</f>
        <v xml:space="preserve"> </v>
      </c>
      <c r="AF23" s="239" t="str">
        <f>初期条件設定表!V17</f>
        <v>L</v>
      </c>
    </row>
    <row r="24" spans="1:32" ht="46.15" customHeight="1">
      <c r="A24" s="230">
        <f t="shared" si="8"/>
        <v>46317</v>
      </c>
      <c r="B24" s="84" t="s">
        <v>32</v>
      </c>
      <c r="C24" s="232" t="s">
        <v>3</v>
      </c>
      <c r="D24" s="87" t="s">
        <v>32</v>
      </c>
      <c r="E24" s="73" t="str">
        <f t="shared" si="15"/>
        <v/>
      </c>
      <c r="F24" s="74" t="s">
        <v>30</v>
      </c>
      <c r="G24" s="75" t="str">
        <f t="shared" si="16"/>
        <v/>
      </c>
      <c r="H24" s="120" t="s">
        <v>31</v>
      </c>
      <c r="I24" s="122" t="str">
        <f t="shared" si="9"/>
        <v/>
      </c>
      <c r="J24" s="125"/>
      <c r="K24" s="76" t="str">
        <f t="shared" si="10"/>
        <v/>
      </c>
      <c r="L24" s="141" t="s">
        <v>0</v>
      </c>
      <c r="M24" s="144"/>
      <c r="N24" s="145"/>
      <c r="O24" s="60" t="str">
        <f t="shared" si="0"/>
        <v/>
      </c>
      <c r="P24" s="60" t="str">
        <f t="shared" si="1"/>
        <v/>
      </c>
      <c r="Q24" s="61" t="str">
        <f t="shared" si="2"/>
        <v/>
      </c>
      <c r="R24" s="62" t="str">
        <f t="shared" si="3"/>
        <v/>
      </c>
      <c r="S24" s="62" t="str">
        <f t="shared" si="4"/>
        <v/>
      </c>
      <c r="T24" s="62" t="str">
        <f t="shared" si="5"/>
        <v/>
      </c>
      <c r="U24" s="62" t="str">
        <f t="shared" si="6"/>
        <v/>
      </c>
      <c r="V24" s="62" t="str">
        <f t="shared" si="7"/>
        <v/>
      </c>
      <c r="W24" s="62" t="str">
        <f t="shared" si="11"/>
        <v/>
      </c>
      <c r="X24" s="62" t="str">
        <f t="shared" si="13"/>
        <v/>
      </c>
      <c r="Y24" s="230">
        <f t="shared" si="12"/>
        <v>46317</v>
      </c>
      <c r="Z24" s="62" t="str">
        <f t="shared" si="14"/>
        <v/>
      </c>
      <c r="AA24" s="63"/>
      <c r="AE24" s="237" t="str">
        <f>初期条件設定表!U18</f>
        <v xml:space="preserve"> </v>
      </c>
      <c r="AF24" s="239" t="str">
        <f>初期条件設定表!V18</f>
        <v>M</v>
      </c>
    </row>
    <row r="25" spans="1:32" ht="46.15" customHeight="1">
      <c r="A25" s="230">
        <f t="shared" si="8"/>
        <v>46318</v>
      </c>
      <c r="B25" s="84" t="s">
        <v>32</v>
      </c>
      <c r="C25" s="232" t="s">
        <v>3</v>
      </c>
      <c r="D25" s="87" t="s">
        <v>32</v>
      </c>
      <c r="E25" s="73" t="str">
        <f t="shared" si="15"/>
        <v/>
      </c>
      <c r="F25" s="74" t="s">
        <v>30</v>
      </c>
      <c r="G25" s="75" t="str">
        <f t="shared" si="16"/>
        <v/>
      </c>
      <c r="H25" s="120" t="s">
        <v>31</v>
      </c>
      <c r="I25" s="122" t="str">
        <f t="shared" si="9"/>
        <v/>
      </c>
      <c r="J25" s="125"/>
      <c r="K25" s="76" t="str">
        <f t="shared" si="10"/>
        <v/>
      </c>
      <c r="L25" s="141" t="s">
        <v>0</v>
      </c>
      <c r="M25" s="144"/>
      <c r="N25" s="145"/>
      <c r="O25" s="60" t="str">
        <f t="shared" si="0"/>
        <v/>
      </c>
      <c r="P25" s="60" t="str">
        <f t="shared" si="1"/>
        <v/>
      </c>
      <c r="Q25" s="61" t="str">
        <f t="shared" si="2"/>
        <v/>
      </c>
      <c r="R25" s="62" t="str">
        <f t="shared" si="3"/>
        <v/>
      </c>
      <c r="S25" s="62" t="str">
        <f t="shared" si="4"/>
        <v/>
      </c>
      <c r="T25" s="62" t="str">
        <f t="shared" si="5"/>
        <v/>
      </c>
      <c r="U25" s="62" t="str">
        <f t="shared" si="6"/>
        <v/>
      </c>
      <c r="V25" s="62" t="str">
        <f t="shared" si="7"/>
        <v/>
      </c>
      <c r="W25" s="62" t="str">
        <f t="shared" si="11"/>
        <v/>
      </c>
      <c r="X25" s="62" t="str">
        <f t="shared" si="13"/>
        <v/>
      </c>
      <c r="Y25" s="230">
        <f t="shared" si="12"/>
        <v>46318</v>
      </c>
      <c r="Z25" s="62" t="str">
        <f t="shared" si="14"/>
        <v/>
      </c>
      <c r="AA25" s="63"/>
      <c r="AE25" s="237" t="str">
        <f>初期条件設定表!U19</f>
        <v xml:space="preserve"> </v>
      </c>
      <c r="AF25" s="239" t="str">
        <f>初期条件設定表!V19</f>
        <v>N</v>
      </c>
    </row>
    <row r="26" spans="1:32" ht="46.15" customHeight="1">
      <c r="A26" s="230">
        <f t="shared" si="8"/>
        <v>46321</v>
      </c>
      <c r="B26" s="84" t="s">
        <v>32</v>
      </c>
      <c r="C26" s="232" t="s">
        <v>3</v>
      </c>
      <c r="D26" s="87" t="s">
        <v>32</v>
      </c>
      <c r="E26" s="73" t="str">
        <f t="shared" si="15"/>
        <v/>
      </c>
      <c r="F26" s="74" t="s">
        <v>30</v>
      </c>
      <c r="G26" s="75" t="str">
        <f t="shared" si="16"/>
        <v/>
      </c>
      <c r="H26" s="120" t="s">
        <v>31</v>
      </c>
      <c r="I26" s="122" t="str">
        <f t="shared" si="9"/>
        <v/>
      </c>
      <c r="J26" s="125"/>
      <c r="K26" s="76" t="str">
        <f t="shared" si="10"/>
        <v/>
      </c>
      <c r="L26" s="141" t="s">
        <v>0</v>
      </c>
      <c r="M26" s="144"/>
      <c r="N26" s="145"/>
      <c r="O26" s="60" t="str">
        <f t="shared" si="0"/>
        <v/>
      </c>
      <c r="P26" s="60" t="str">
        <f t="shared" si="1"/>
        <v/>
      </c>
      <c r="Q26" s="61" t="str">
        <f t="shared" si="2"/>
        <v/>
      </c>
      <c r="R26" s="62" t="str">
        <f t="shared" si="3"/>
        <v/>
      </c>
      <c r="S26" s="62" t="str">
        <f t="shared" si="4"/>
        <v/>
      </c>
      <c r="T26" s="62" t="str">
        <f t="shared" si="5"/>
        <v/>
      </c>
      <c r="U26" s="62" t="str">
        <f t="shared" si="6"/>
        <v/>
      </c>
      <c r="V26" s="62" t="str">
        <f t="shared" si="7"/>
        <v/>
      </c>
      <c r="W26" s="62" t="str">
        <f t="shared" si="11"/>
        <v/>
      </c>
      <c r="X26" s="62" t="str">
        <f t="shared" si="13"/>
        <v/>
      </c>
      <c r="Y26" s="230">
        <f t="shared" si="12"/>
        <v>46321</v>
      </c>
      <c r="Z26" s="62" t="str">
        <f t="shared" si="14"/>
        <v/>
      </c>
      <c r="AA26" s="63"/>
      <c r="AE26" s="237" t="str">
        <f>初期条件設定表!U20</f>
        <v xml:space="preserve"> </v>
      </c>
      <c r="AF26" s="239" t="str">
        <f>初期条件設定表!V20</f>
        <v>O</v>
      </c>
    </row>
    <row r="27" spans="1:32" ht="46.15" customHeight="1">
      <c r="A27" s="230">
        <f t="shared" si="8"/>
        <v>46322</v>
      </c>
      <c r="B27" s="84" t="s">
        <v>32</v>
      </c>
      <c r="C27" s="232" t="s">
        <v>3</v>
      </c>
      <c r="D27" s="87" t="s">
        <v>32</v>
      </c>
      <c r="E27" s="73" t="str">
        <f t="shared" si="15"/>
        <v/>
      </c>
      <c r="F27" s="74" t="s">
        <v>30</v>
      </c>
      <c r="G27" s="75" t="str">
        <f t="shared" si="16"/>
        <v/>
      </c>
      <c r="H27" s="120" t="s">
        <v>31</v>
      </c>
      <c r="I27" s="122" t="str">
        <f t="shared" si="9"/>
        <v/>
      </c>
      <c r="J27" s="125"/>
      <c r="K27" s="76" t="str">
        <f t="shared" si="10"/>
        <v/>
      </c>
      <c r="L27" s="141" t="s">
        <v>0</v>
      </c>
      <c r="M27" s="144"/>
      <c r="N27" s="145"/>
      <c r="O27" s="60" t="str">
        <f t="shared" si="0"/>
        <v/>
      </c>
      <c r="P27" s="60" t="str">
        <f t="shared" si="1"/>
        <v/>
      </c>
      <c r="Q27" s="61" t="str">
        <f t="shared" si="2"/>
        <v/>
      </c>
      <c r="R27" s="62" t="str">
        <f t="shared" si="3"/>
        <v/>
      </c>
      <c r="S27" s="62" t="str">
        <f t="shared" si="4"/>
        <v/>
      </c>
      <c r="T27" s="62" t="str">
        <f t="shared" si="5"/>
        <v/>
      </c>
      <c r="U27" s="62" t="str">
        <f t="shared" si="6"/>
        <v/>
      </c>
      <c r="V27" s="62" t="str">
        <f t="shared" si="7"/>
        <v/>
      </c>
      <c r="W27" s="62" t="str">
        <f t="shared" si="11"/>
        <v/>
      </c>
      <c r="X27" s="62" t="str">
        <f t="shared" si="13"/>
        <v/>
      </c>
      <c r="Y27" s="230">
        <f t="shared" si="12"/>
        <v>46322</v>
      </c>
      <c r="Z27" s="62" t="str">
        <f t="shared" si="14"/>
        <v/>
      </c>
      <c r="AA27" s="63"/>
      <c r="AE27" s="237" t="str">
        <f>初期条件設定表!U21</f>
        <v xml:space="preserve"> </v>
      </c>
      <c r="AF27" s="239" t="str">
        <f>初期条件設定表!V21</f>
        <v>P</v>
      </c>
    </row>
    <row r="28" spans="1:32" ht="46.15" customHeight="1">
      <c r="A28" s="230">
        <f t="shared" si="8"/>
        <v>46323</v>
      </c>
      <c r="B28" s="84" t="s">
        <v>32</v>
      </c>
      <c r="C28" s="232" t="s">
        <v>3</v>
      </c>
      <c r="D28" s="87" t="s">
        <v>32</v>
      </c>
      <c r="E28" s="73" t="str">
        <f t="shared" si="15"/>
        <v/>
      </c>
      <c r="F28" s="74" t="s">
        <v>30</v>
      </c>
      <c r="G28" s="75" t="str">
        <f t="shared" si="16"/>
        <v/>
      </c>
      <c r="H28" s="120" t="s">
        <v>31</v>
      </c>
      <c r="I28" s="122" t="str">
        <f t="shared" si="9"/>
        <v/>
      </c>
      <c r="J28" s="125"/>
      <c r="K28" s="76" t="str">
        <f t="shared" si="10"/>
        <v/>
      </c>
      <c r="L28" s="141" t="s">
        <v>0</v>
      </c>
      <c r="M28" s="144"/>
      <c r="N28" s="145"/>
      <c r="O28" s="60" t="str">
        <f t="shared" si="0"/>
        <v/>
      </c>
      <c r="P28" s="60" t="str">
        <f t="shared" si="1"/>
        <v/>
      </c>
      <c r="Q28" s="61" t="str">
        <f t="shared" si="2"/>
        <v/>
      </c>
      <c r="R28" s="62" t="str">
        <f t="shared" si="3"/>
        <v/>
      </c>
      <c r="S28" s="62" t="str">
        <f t="shared" si="4"/>
        <v/>
      </c>
      <c r="T28" s="62" t="str">
        <f t="shared" si="5"/>
        <v/>
      </c>
      <c r="U28" s="62" t="str">
        <f t="shared" si="6"/>
        <v/>
      </c>
      <c r="V28" s="62" t="str">
        <f t="shared" si="7"/>
        <v/>
      </c>
      <c r="W28" s="62" t="str">
        <f t="shared" si="11"/>
        <v/>
      </c>
      <c r="X28" s="62" t="str">
        <f t="shared" si="13"/>
        <v/>
      </c>
      <c r="Y28" s="230">
        <f t="shared" si="12"/>
        <v>46323</v>
      </c>
      <c r="Z28" s="62" t="str">
        <f t="shared" si="14"/>
        <v/>
      </c>
      <c r="AA28" s="63"/>
      <c r="AE28" s="237" t="str">
        <f>初期条件設定表!U22</f>
        <v xml:space="preserve"> </v>
      </c>
      <c r="AF28" s="239" t="str">
        <f>初期条件設定表!V22</f>
        <v>Q</v>
      </c>
    </row>
    <row r="29" spans="1:32" ht="46.15" customHeight="1">
      <c r="A29" s="230">
        <f t="shared" si="8"/>
        <v>46324</v>
      </c>
      <c r="B29" s="84" t="s">
        <v>32</v>
      </c>
      <c r="C29" s="232" t="s">
        <v>3</v>
      </c>
      <c r="D29" s="87" t="s">
        <v>32</v>
      </c>
      <c r="E29" s="73" t="str">
        <f t="shared" si="15"/>
        <v/>
      </c>
      <c r="F29" s="74" t="s">
        <v>30</v>
      </c>
      <c r="G29" s="75" t="str">
        <f t="shared" si="16"/>
        <v/>
      </c>
      <c r="H29" s="120" t="s">
        <v>31</v>
      </c>
      <c r="I29" s="122" t="str">
        <f t="shared" si="9"/>
        <v/>
      </c>
      <c r="J29" s="125"/>
      <c r="K29" s="76" t="str">
        <f t="shared" si="10"/>
        <v/>
      </c>
      <c r="L29" s="141" t="s">
        <v>0</v>
      </c>
      <c r="M29" s="144"/>
      <c r="N29" s="145"/>
      <c r="O29" s="60" t="str">
        <f t="shared" si="0"/>
        <v/>
      </c>
      <c r="P29" s="60" t="str">
        <f t="shared" si="1"/>
        <v/>
      </c>
      <c r="Q29" s="61" t="str">
        <f t="shared" si="2"/>
        <v/>
      </c>
      <c r="R29" s="62" t="str">
        <f t="shared" si="3"/>
        <v/>
      </c>
      <c r="S29" s="62" t="str">
        <f t="shared" si="4"/>
        <v/>
      </c>
      <c r="T29" s="62" t="str">
        <f t="shared" si="5"/>
        <v/>
      </c>
      <c r="U29" s="62" t="str">
        <f t="shared" si="6"/>
        <v/>
      </c>
      <c r="V29" s="62" t="str">
        <f t="shared" si="7"/>
        <v/>
      </c>
      <c r="W29" s="62" t="str">
        <f t="shared" si="11"/>
        <v/>
      </c>
      <c r="X29" s="62" t="str">
        <f t="shared" si="13"/>
        <v/>
      </c>
      <c r="Y29" s="230">
        <f t="shared" si="12"/>
        <v>46324</v>
      </c>
      <c r="Z29" s="62" t="str">
        <f t="shared" si="14"/>
        <v/>
      </c>
      <c r="AA29" s="63"/>
      <c r="AE29" s="237" t="str">
        <f>初期条件設定表!U23</f>
        <v xml:space="preserve"> </v>
      </c>
      <c r="AF29" s="239" t="str">
        <f>初期条件設定表!V23</f>
        <v>R</v>
      </c>
    </row>
    <row r="30" spans="1:32" ht="46.15" customHeight="1">
      <c r="A30" s="230">
        <f t="shared" si="8"/>
        <v>46325</v>
      </c>
      <c r="B30" s="84" t="s">
        <v>32</v>
      </c>
      <c r="C30" s="232" t="s">
        <v>3</v>
      </c>
      <c r="D30" s="87" t="s">
        <v>32</v>
      </c>
      <c r="E30" s="73" t="str">
        <f t="shared" si="15"/>
        <v/>
      </c>
      <c r="F30" s="74" t="s">
        <v>30</v>
      </c>
      <c r="G30" s="75" t="str">
        <f t="shared" si="16"/>
        <v/>
      </c>
      <c r="H30" s="120" t="s">
        <v>31</v>
      </c>
      <c r="I30" s="122" t="str">
        <f t="shared" si="9"/>
        <v/>
      </c>
      <c r="J30" s="125"/>
      <c r="K30" s="76" t="str">
        <f t="shared" si="10"/>
        <v/>
      </c>
      <c r="L30" s="141" t="s">
        <v>0</v>
      </c>
      <c r="M30" s="144"/>
      <c r="N30" s="145"/>
      <c r="O30" s="60" t="str">
        <f t="shared" si="0"/>
        <v/>
      </c>
      <c r="P30" s="60" t="str">
        <f t="shared" si="1"/>
        <v/>
      </c>
      <c r="Q30" s="61" t="str">
        <f t="shared" si="2"/>
        <v/>
      </c>
      <c r="R30" s="62" t="str">
        <f t="shared" si="3"/>
        <v/>
      </c>
      <c r="S30" s="62" t="str">
        <f t="shared" si="4"/>
        <v/>
      </c>
      <c r="T30" s="62" t="str">
        <f t="shared" si="5"/>
        <v/>
      </c>
      <c r="U30" s="62" t="str">
        <f t="shared" si="6"/>
        <v/>
      </c>
      <c r="V30" s="62" t="str">
        <f t="shared" si="7"/>
        <v/>
      </c>
      <c r="W30" s="62" t="str">
        <f t="shared" si="11"/>
        <v/>
      </c>
      <c r="X30" s="62" t="str">
        <f t="shared" si="13"/>
        <v/>
      </c>
      <c r="Y30" s="230">
        <f t="shared" si="12"/>
        <v>46325</v>
      </c>
      <c r="Z30" s="62" t="str">
        <f t="shared" si="14"/>
        <v/>
      </c>
      <c r="AA30" s="63"/>
      <c r="AE30" s="237" t="str">
        <f>初期条件設定表!U24</f>
        <v xml:space="preserve"> </v>
      </c>
      <c r="AF30" s="239" t="str">
        <f>初期条件設定表!V24</f>
        <v>S</v>
      </c>
    </row>
    <row r="31" spans="1:32" ht="46.15" customHeight="1">
      <c r="A31" s="230" t="str">
        <f t="shared" si="8"/>
        <v/>
      </c>
      <c r="B31" s="85" t="s">
        <v>32</v>
      </c>
      <c r="C31" s="240" t="s">
        <v>3</v>
      </c>
      <c r="D31" s="88" t="s">
        <v>32</v>
      </c>
      <c r="E31" s="73" t="str">
        <f t="shared" si="15"/>
        <v/>
      </c>
      <c r="F31" s="74" t="s">
        <v>30</v>
      </c>
      <c r="G31" s="75" t="str">
        <f t="shared" si="16"/>
        <v/>
      </c>
      <c r="H31" s="120" t="s">
        <v>31</v>
      </c>
      <c r="I31" s="122" t="str">
        <f t="shared" si="9"/>
        <v/>
      </c>
      <c r="J31" s="125"/>
      <c r="K31" s="76" t="str">
        <f t="shared" si="10"/>
        <v/>
      </c>
      <c r="L31" s="141" t="s">
        <v>0</v>
      </c>
      <c r="M31" s="144"/>
      <c r="N31" s="145"/>
      <c r="O31" s="60" t="str">
        <f t="shared" si="0"/>
        <v/>
      </c>
      <c r="P31" s="60" t="str">
        <f t="shared" si="1"/>
        <v/>
      </c>
      <c r="Q31" s="61" t="str">
        <f t="shared" si="2"/>
        <v/>
      </c>
      <c r="R31" s="62" t="str">
        <f t="shared" si="3"/>
        <v/>
      </c>
      <c r="S31" s="62" t="str">
        <f t="shared" si="4"/>
        <v/>
      </c>
      <c r="T31" s="62" t="str">
        <f t="shared" si="5"/>
        <v/>
      </c>
      <c r="U31" s="62" t="str">
        <f t="shared" si="6"/>
        <v/>
      </c>
      <c r="V31" s="62" t="str">
        <f t="shared" si="7"/>
        <v/>
      </c>
      <c r="W31" s="62" t="str">
        <f t="shared" si="11"/>
        <v/>
      </c>
      <c r="X31" s="62" t="str">
        <f t="shared" si="13"/>
        <v/>
      </c>
      <c r="Y31" s="230" t="str">
        <f t="shared" si="12"/>
        <v/>
      </c>
      <c r="Z31" s="62" t="str">
        <f t="shared" si="14"/>
        <v/>
      </c>
      <c r="AA31" s="63"/>
      <c r="AE31" s="237" t="str">
        <f>初期条件設定表!U25</f>
        <v xml:space="preserve"> </v>
      </c>
      <c r="AF31" s="239" t="str">
        <f>初期条件設定表!V25</f>
        <v>T</v>
      </c>
    </row>
    <row r="32" spans="1:32" ht="46.15" customHeight="1" thickBot="1">
      <c r="A32" s="230" t="str">
        <f t="shared" si="8"/>
        <v/>
      </c>
      <c r="B32" s="84" t="s">
        <v>32</v>
      </c>
      <c r="C32" s="232" t="s">
        <v>3</v>
      </c>
      <c r="D32" s="87" t="s">
        <v>32</v>
      </c>
      <c r="E32" s="73" t="str">
        <f t="shared" si="15"/>
        <v/>
      </c>
      <c r="F32" s="74" t="s">
        <v>30</v>
      </c>
      <c r="G32" s="75" t="str">
        <f t="shared" si="16"/>
        <v/>
      </c>
      <c r="H32" s="120" t="s">
        <v>31</v>
      </c>
      <c r="I32" s="122" t="str">
        <f t="shared" si="9"/>
        <v/>
      </c>
      <c r="J32" s="125"/>
      <c r="K32" s="76" t="str">
        <f t="shared" si="10"/>
        <v/>
      </c>
      <c r="L32" s="141" t="s">
        <v>0</v>
      </c>
      <c r="M32" s="144"/>
      <c r="N32" s="150"/>
      <c r="O32" s="60" t="str">
        <f t="shared" si="0"/>
        <v/>
      </c>
      <c r="P32" s="60" t="str">
        <f t="shared" si="1"/>
        <v/>
      </c>
      <c r="Q32" s="61" t="str">
        <f t="shared" si="2"/>
        <v/>
      </c>
      <c r="R32" s="62" t="str">
        <f t="shared" si="3"/>
        <v/>
      </c>
      <c r="S32" s="62" t="str">
        <f t="shared" si="4"/>
        <v/>
      </c>
      <c r="T32" s="62" t="str">
        <f t="shared" si="5"/>
        <v/>
      </c>
      <c r="U32" s="62" t="str">
        <f t="shared" si="6"/>
        <v/>
      </c>
      <c r="V32" s="62" t="str">
        <f t="shared" si="7"/>
        <v/>
      </c>
      <c r="W32" s="62" t="str">
        <f t="shared" si="11"/>
        <v/>
      </c>
      <c r="X32" s="62" t="str">
        <f t="shared" si="13"/>
        <v/>
      </c>
      <c r="Y32" s="230" t="str">
        <f t="shared" si="12"/>
        <v/>
      </c>
      <c r="Z32" s="62" t="str">
        <f t="shared" si="14"/>
        <v/>
      </c>
      <c r="AA32" s="63"/>
      <c r="AE32" s="237" t="str">
        <f>初期条件設定表!U26</f>
        <v xml:space="preserve"> </v>
      </c>
      <c r="AF32" s="239" t="str">
        <f>初期条件設定表!V26</f>
        <v xml:space="preserve"> </v>
      </c>
    </row>
    <row r="33" spans="1:27" ht="46.15" hidden="1" customHeight="1">
      <c r="A33" s="230" t="str">
        <f t="shared" si="8"/>
        <v/>
      </c>
      <c r="B33" s="231" t="s">
        <v>32</v>
      </c>
      <c r="C33" s="232" t="s">
        <v>3</v>
      </c>
      <c r="D33" s="233" t="s">
        <v>32</v>
      </c>
      <c r="E33" s="73" t="str">
        <f t="shared" si="15"/>
        <v/>
      </c>
      <c r="F33" s="74" t="s">
        <v>30</v>
      </c>
      <c r="G33" s="75" t="str">
        <f t="shared" si="16"/>
        <v/>
      </c>
      <c r="H33" s="120" t="s">
        <v>31</v>
      </c>
      <c r="I33" s="122" t="str">
        <f t="shared" si="9"/>
        <v/>
      </c>
      <c r="J33" s="234"/>
      <c r="K33" s="76" t="str">
        <f t="shared" si="10"/>
        <v/>
      </c>
      <c r="L33" s="67" t="s">
        <v>0</v>
      </c>
      <c r="M33" s="241"/>
      <c r="N33" s="242"/>
      <c r="O33" s="60" t="str">
        <f t="shared" si="0"/>
        <v/>
      </c>
      <c r="P33" s="60" t="str">
        <f t="shared" si="1"/>
        <v/>
      </c>
      <c r="Q33" s="61" t="str">
        <f t="shared" si="2"/>
        <v/>
      </c>
      <c r="R33" s="62" t="str">
        <f t="shared" si="3"/>
        <v/>
      </c>
      <c r="S33" s="62" t="str">
        <f t="shared" si="4"/>
        <v/>
      </c>
      <c r="T33" s="62" t="str">
        <f t="shared" si="5"/>
        <v/>
      </c>
      <c r="U33" s="62" t="str">
        <f t="shared" si="6"/>
        <v/>
      </c>
      <c r="V33" s="62" t="str">
        <f t="shared" si="7"/>
        <v/>
      </c>
      <c r="W33" s="62" t="str">
        <f t="shared" si="11"/>
        <v/>
      </c>
      <c r="X33" s="62" t="str">
        <f t="shared" si="13"/>
        <v/>
      </c>
      <c r="Y33" s="230" t="str">
        <f t="shared" si="12"/>
        <v/>
      </c>
      <c r="Z33" s="62" t="str">
        <f t="shared" si="14"/>
        <v/>
      </c>
      <c r="AA33" s="63"/>
    </row>
    <row r="34" spans="1:27" ht="46.15" hidden="1" customHeight="1">
      <c r="A34" s="230" t="str">
        <f t="shared" si="8"/>
        <v/>
      </c>
      <c r="B34" s="231" t="s">
        <v>32</v>
      </c>
      <c r="C34" s="232" t="s">
        <v>3</v>
      </c>
      <c r="D34" s="233" t="s">
        <v>32</v>
      </c>
      <c r="E34" s="73" t="str">
        <f t="shared" si="15"/>
        <v/>
      </c>
      <c r="F34" s="74" t="s">
        <v>30</v>
      </c>
      <c r="G34" s="75" t="str">
        <f t="shared" si="16"/>
        <v/>
      </c>
      <c r="H34" s="120" t="s">
        <v>31</v>
      </c>
      <c r="I34" s="122" t="str">
        <f t="shared" si="9"/>
        <v/>
      </c>
      <c r="J34" s="234"/>
      <c r="K34" s="76" t="str">
        <f t="shared" si="10"/>
        <v/>
      </c>
      <c r="L34" s="67" t="s">
        <v>0</v>
      </c>
      <c r="M34" s="243"/>
      <c r="N34" s="244"/>
      <c r="O34" s="60" t="str">
        <f t="shared" si="0"/>
        <v/>
      </c>
      <c r="P34" s="60" t="str">
        <f t="shared" si="1"/>
        <v/>
      </c>
      <c r="Q34" s="61" t="str">
        <f t="shared" si="2"/>
        <v/>
      </c>
      <c r="R34" s="62" t="str">
        <f t="shared" si="3"/>
        <v/>
      </c>
      <c r="S34" s="62" t="str">
        <f t="shared" si="4"/>
        <v/>
      </c>
      <c r="T34" s="62" t="str">
        <f t="shared" si="5"/>
        <v/>
      </c>
      <c r="U34" s="62" t="str">
        <f t="shared" si="6"/>
        <v/>
      </c>
      <c r="V34" s="62" t="str">
        <f t="shared" si="7"/>
        <v/>
      </c>
      <c r="W34" s="62" t="str">
        <f t="shared" ref="W34:W35" si="17">IF(OR(DBCS($B34)="：",$B34="",DBCS($D34)="：",$D34=""),"",SUM(R34:V34))</f>
        <v/>
      </c>
      <c r="X34" s="62" t="str">
        <f t="shared" si="13"/>
        <v/>
      </c>
      <c r="Y34" s="230" t="str">
        <f t="shared" si="12"/>
        <v/>
      </c>
      <c r="Z34" s="62"/>
      <c r="AA34" s="63"/>
    </row>
    <row r="35" spans="1:27" ht="46.15" hidden="1" customHeight="1" thickBot="1">
      <c r="A35" s="245" t="str">
        <f t="shared" si="8"/>
        <v/>
      </c>
      <c r="B35" s="246" t="s">
        <v>59</v>
      </c>
      <c r="C35" s="247" t="s">
        <v>25</v>
      </c>
      <c r="D35" s="248" t="s">
        <v>59</v>
      </c>
      <c r="E35" s="80" t="str">
        <f t="shared" si="15"/>
        <v/>
      </c>
      <c r="F35" s="81" t="s">
        <v>64</v>
      </c>
      <c r="G35" s="82" t="str">
        <f t="shared" si="16"/>
        <v/>
      </c>
      <c r="H35" s="121" t="s">
        <v>83</v>
      </c>
      <c r="I35" s="123" t="str">
        <f t="shared" si="9"/>
        <v/>
      </c>
      <c r="J35" s="249"/>
      <c r="K35" s="83" t="str">
        <f t="shared" si="10"/>
        <v/>
      </c>
      <c r="L35" s="68" t="s">
        <v>84</v>
      </c>
      <c r="M35" s="243"/>
      <c r="N35" s="244"/>
      <c r="O35" s="60" t="str">
        <f t="shared" si="0"/>
        <v/>
      </c>
      <c r="P35" s="60" t="str">
        <f t="shared" si="1"/>
        <v/>
      </c>
      <c r="Q35" s="61" t="str">
        <f t="shared" si="2"/>
        <v/>
      </c>
      <c r="R35" s="62" t="str">
        <f t="shared" si="3"/>
        <v/>
      </c>
      <c r="S35" s="62" t="str">
        <f t="shared" si="4"/>
        <v/>
      </c>
      <c r="T35" s="62" t="str">
        <f t="shared" si="5"/>
        <v/>
      </c>
      <c r="U35" s="62" t="str">
        <f t="shared" si="6"/>
        <v/>
      </c>
      <c r="V35" s="62" t="str">
        <f t="shared" si="7"/>
        <v/>
      </c>
      <c r="W35" s="62" t="str">
        <f t="shared" si="17"/>
        <v/>
      </c>
      <c r="X35" s="62" t="str">
        <f t="shared" si="13"/>
        <v/>
      </c>
      <c r="Y35" s="245" t="str">
        <f t="shared" si="12"/>
        <v/>
      </c>
      <c r="Z35" s="62" t="str">
        <f>IF(OR(DBCS($B35)="：",$B35="",DBCS($D35)="：",$D35=""),"",MAX(MIN($D35,TIME(23,59,59))-MAX($B35,$AG$1),0))</f>
        <v/>
      </c>
      <c r="AA35" s="63"/>
    </row>
    <row r="36" spans="1:27" ht="41.25" customHeight="1" thickBot="1">
      <c r="A36" s="250" t="s">
        <v>33</v>
      </c>
      <c r="B36" s="443"/>
      <c r="C36" s="444"/>
      <c r="D36" s="445"/>
      <c r="E36" s="421">
        <f>SUM(E9:E35)+SUM(G9:G35)/60</f>
        <v>0</v>
      </c>
      <c r="F36" s="422"/>
      <c r="G36" s="423" t="s">
        <v>1</v>
      </c>
      <c r="H36" s="424"/>
      <c r="I36" s="339"/>
      <c r="J36" s="128"/>
      <c r="K36" s="69">
        <f>SUM(K9:K35)</f>
        <v>0</v>
      </c>
      <c r="L36" s="161" t="s">
        <v>0</v>
      </c>
      <c r="M36" s="166"/>
      <c r="N36" s="251"/>
      <c r="V36" s="63"/>
      <c r="W36" s="63"/>
      <c r="X36" s="63"/>
      <c r="Y36" s="63"/>
      <c r="Z36" s="63"/>
      <c r="AA36" s="63"/>
    </row>
    <row r="37" spans="1:27" ht="19.5" customHeight="1">
      <c r="A37" s="252"/>
      <c r="B37" s="253"/>
      <c r="C37" s="253"/>
      <c r="D37" s="253"/>
      <c r="E37" s="254"/>
      <c r="F37" s="254"/>
      <c r="G37" s="253"/>
      <c r="H37" s="253"/>
      <c r="I37" s="253"/>
      <c r="J37" s="253"/>
      <c r="K37" s="255"/>
      <c r="L37" s="222"/>
      <c r="M37" s="256"/>
      <c r="N37" s="256"/>
    </row>
    <row r="38" spans="1:27" ht="25.9" customHeight="1">
      <c r="B38" s="257" t="s">
        <v>177</v>
      </c>
    </row>
    <row r="39" spans="1:27" ht="21.65" customHeight="1"/>
    <row r="40" spans="1:27" ht="31.4" customHeight="1">
      <c r="M40" s="258" t="s">
        <v>178</v>
      </c>
      <c r="N40" s="261"/>
    </row>
    <row r="41" spans="1:27" ht="31.4" customHeight="1">
      <c r="M41" s="258" t="s">
        <v>179</v>
      </c>
      <c r="N41" s="261"/>
    </row>
    <row r="42" spans="1:27" ht="31.4" customHeight="1">
      <c r="M42" s="258" t="s">
        <v>180</v>
      </c>
      <c r="N42" s="261"/>
    </row>
  </sheetData>
  <sheetProtection sheet="1" selectLockedCells="1"/>
  <mergeCells count="25">
    <mergeCell ref="T7:T8"/>
    <mergeCell ref="U7:U8"/>
    <mergeCell ref="V7:V8"/>
    <mergeCell ref="W7:W8"/>
    <mergeCell ref="B36:D36"/>
    <mergeCell ref="E36:F36"/>
    <mergeCell ref="G36:H36"/>
    <mergeCell ref="M7:N7"/>
    <mergeCell ref="O7:O8"/>
    <mergeCell ref="P7:P8"/>
    <mergeCell ref="Q7:Q8"/>
    <mergeCell ref="R7:R8"/>
    <mergeCell ref="S7:S8"/>
    <mergeCell ref="K7:L8"/>
    <mergeCell ref="A7:A8"/>
    <mergeCell ref="B7:D8"/>
    <mergeCell ref="E7:H8"/>
    <mergeCell ref="I7:I8"/>
    <mergeCell ref="J7:J8"/>
    <mergeCell ref="AH6:AI6"/>
    <mergeCell ref="D1:N2"/>
    <mergeCell ref="AD1:AD5"/>
    <mergeCell ref="B3:D3"/>
    <mergeCell ref="B4:D4"/>
    <mergeCell ref="B5:D5"/>
  </mergeCells>
  <phoneticPr fontId="3"/>
  <dataValidations count="5">
    <dataValidation type="list" allowBlank="1" showInputMessage="1" showErrorMessage="1" sqref="M9:M32">
      <formula1>$AE$11:$AE$21</formula1>
    </dataValidation>
    <dataValidation type="time" allowBlank="1" showInputMessage="1" showErrorMessage="1" sqref="D9:D35 B9:B35">
      <formula1>0</formula1>
      <formula2>0.999305555555556</formula2>
    </dataValidation>
    <dataValidation type="list" allowBlank="1" showInputMessage="1" showErrorMessage="1" sqref="N9:N32">
      <formula1>$AF$11:$AF$32</formula1>
    </dataValidation>
    <dataValidation type="list" allowBlank="1" showInputMessage="1" showErrorMessage="1" sqref="M33:M35">
      <formula1>$AE$11:$AE$20</formula1>
    </dataValidation>
    <dataValidation type="list" allowBlank="1" showInputMessage="1" showErrorMessage="1" sqref="N33:N35">
      <formula1>$AF$11:$AF$16</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pageSetUpPr fitToPage="1"/>
  </sheetPr>
  <dimension ref="B1:W51"/>
  <sheetViews>
    <sheetView view="pageBreakPreview" zoomScaleNormal="100" zoomScaleSheetLayoutView="100" workbookViewId="0">
      <selection activeCell="C7" sqref="C7:G7"/>
    </sheetView>
  </sheetViews>
  <sheetFormatPr defaultColWidth="9" defaultRowHeight="15"/>
  <cols>
    <col min="1" max="1" width="3.36328125" style="282" customWidth="1"/>
    <col min="2" max="2" width="13.08984375" style="282" customWidth="1"/>
    <col min="3" max="10" width="8.6328125" style="282" customWidth="1"/>
    <col min="11" max="12" width="10.6328125" style="282" customWidth="1"/>
    <col min="13" max="13" width="10.08984375" style="282" hidden="1" customWidth="1"/>
    <col min="14" max="14" width="6.08984375" style="282" hidden="1" customWidth="1"/>
    <col min="15" max="15" width="3.453125" style="282" hidden="1" customWidth="1"/>
    <col min="16" max="17" width="9" style="282" hidden="1" customWidth="1"/>
    <col min="18" max="18" width="7" style="282" hidden="1" customWidth="1"/>
    <col min="19" max="19" width="4.08984375" style="282" hidden="1" customWidth="1"/>
    <col min="20" max="20" width="7" style="282" hidden="1" customWidth="1"/>
    <col min="21" max="21" width="18.90625" style="282" hidden="1" customWidth="1"/>
    <col min="22" max="22" width="9" style="282" hidden="1" customWidth="1"/>
    <col min="23" max="23" width="10.6328125" style="282" hidden="1" customWidth="1"/>
    <col min="24" max="26" width="10.6328125" style="282" customWidth="1"/>
    <col min="27" max="16384" width="9" style="282"/>
  </cols>
  <sheetData>
    <row r="1" spans="2:23" ht="27" customHeight="1" thickBot="1">
      <c r="B1" s="344" t="s">
        <v>168</v>
      </c>
      <c r="C1" s="344"/>
      <c r="D1" s="344"/>
      <c r="E1" s="344"/>
      <c r="F1" s="344"/>
      <c r="G1" s="344"/>
      <c r="H1" s="344"/>
      <c r="I1" s="344"/>
      <c r="J1" s="344"/>
      <c r="K1" s="281"/>
      <c r="M1" s="345" t="s">
        <v>80</v>
      </c>
      <c r="N1" s="346"/>
      <c r="O1" s="346"/>
      <c r="P1" s="346"/>
      <c r="Q1" s="346"/>
      <c r="R1" s="346"/>
      <c r="S1" s="346"/>
      <c r="T1" s="346"/>
      <c r="U1" s="347"/>
      <c r="V1" s="347"/>
      <c r="W1" s="348"/>
    </row>
    <row r="2" spans="2:23" ht="20.25" customHeight="1" thickTop="1">
      <c r="B2" s="349" t="s">
        <v>211</v>
      </c>
      <c r="C2" s="350"/>
      <c r="D2" s="350"/>
      <c r="E2" s="350"/>
      <c r="F2" s="350"/>
      <c r="G2" s="350"/>
      <c r="H2" s="350"/>
      <c r="I2" s="350"/>
      <c r="J2" s="350"/>
      <c r="M2" s="283"/>
      <c r="N2" s="284" t="s">
        <v>12</v>
      </c>
      <c r="O2" s="284" t="s">
        <v>13</v>
      </c>
      <c r="P2" s="284" t="s">
        <v>82</v>
      </c>
      <c r="Q2" s="130" t="s">
        <v>76</v>
      </c>
      <c r="R2" s="284" t="s">
        <v>81</v>
      </c>
      <c r="S2" s="284" t="s">
        <v>169</v>
      </c>
      <c r="T2" s="284" t="s">
        <v>96</v>
      </c>
      <c r="U2" s="284" t="s">
        <v>115</v>
      </c>
      <c r="V2" s="284" t="s">
        <v>139</v>
      </c>
      <c r="W2" s="285"/>
    </row>
    <row r="3" spans="2:23" ht="20.25" customHeight="1">
      <c r="B3" s="350"/>
      <c r="C3" s="350"/>
      <c r="D3" s="350"/>
      <c r="E3" s="350"/>
      <c r="F3" s="350"/>
      <c r="G3" s="350"/>
      <c r="H3" s="350"/>
      <c r="I3" s="350"/>
      <c r="J3" s="350"/>
      <c r="M3" s="283"/>
      <c r="N3" s="284"/>
      <c r="O3" s="284"/>
      <c r="P3" s="284"/>
      <c r="Q3" s="130"/>
      <c r="R3" s="284"/>
      <c r="S3" s="284"/>
      <c r="T3" s="284"/>
      <c r="U3" s="286"/>
      <c r="V3" s="286"/>
      <c r="W3" s="285"/>
    </row>
    <row r="4" spans="2:23" ht="20.25" customHeight="1">
      <c r="B4" s="350"/>
      <c r="C4" s="350"/>
      <c r="D4" s="350"/>
      <c r="E4" s="350"/>
      <c r="F4" s="350"/>
      <c r="G4" s="350"/>
      <c r="H4" s="350"/>
      <c r="I4" s="350"/>
      <c r="J4" s="350"/>
      <c r="M4" s="283"/>
      <c r="N4" s="284"/>
      <c r="O4" s="284"/>
      <c r="P4" s="284"/>
      <c r="Q4" s="130"/>
      <c r="R4" s="284"/>
      <c r="S4" s="284"/>
      <c r="T4" s="284"/>
      <c r="U4" s="286"/>
      <c r="V4" s="286"/>
      <c r="W4" s="285"/>
    </row>
    <row r="5" spans="2:23" s="287" customFormat="1" ht="20.25" customHeight="1">
      <c r="B5" s="116" t="s">
        <v>209</v>
      </c>
      <c r="M5" s="283">
        <v>1</v>
      </c>
      <c r="N5" s="288">
        <v>2020</v>
      </c>
      <c r="O5" s="289">
        <v>1</v>
      </c>
      <c r="P5" s="290" t="s">
        <v>70</v>
      </c>
      <c r="Q5" s="291" t="str">
        <f>IF(C18="","",C18)&amp;IF(OR(C19="",C19=C18),"",C19)&amp;IF(OR(C20="",C20=C19,C20=C18),"",C20)</f>
        <v>土日</v>
      </c>
      <c r="R5" s="290" t="s">
        <v>152</v>
      </c>
      <c r="S5" s="290">
        <v>1</v>
      </c>
      <c r="T5" s="292" t="s">
        <v>99</v>
      </c>
      <c r="U5" s="293" t="s">
        <v>130</v>
      </c>
      <c r="V5" s="293" t="s">
        <v>130</v>
      </c>
      <c r="W5" s="294"/>
    </row>
    <row r="6" spans="2:23" s="287" customFormat="1" ht="20.25" customHeight="1">
      <c r="B6" s="295" t="s">
        <v>208</v>
      </c>
      <c r="C6" s="448" t="s">
        <v>112</v>
      </c>
      <c r="D6" s="352"/>
      <c r="E6" s="352"/>
      <c r="F6" s="352"/>
      <c r="G6" s="353"/>
      <c r="M6" s="283">
        <v>2</v>
      </c>
      <c r="N6" s="296">
        <v>2021</v>
      </c>
      <c r="O6" s="289">
        <v>2</v>
      </c>
      <c r="P6" s="297" t="s">
        <v>38</v>
      </c>
      <c r="Q6" s="130"/>
      <c r="R6" s="297">
        <v>1</v>
      </c>
      <c r="S6" s="297">
        <v>2</v>
      </c>
      <c r="T6" s="298" t="s">
        <v>97</v>
      </c>
      <c r="U6" s="299" t="s">
        <v>131</v>
      </c>
      <c r="V6" s="299" t="str">
        <f t="shared" ref="V6:V15" si="0">C30</f>
        <v>A</v>
      </c>
      <c r="W6" s="294"/>
    </row>
    <row r="7" spans="2:23" s="287" customFormat="1" ht="20.25" customHeight="1">
      <c r="B7" s="295" t="s">
        <v>210</v>
      </c>
      <c r="C7" s="448" t="s">
        <v>175</v>
      </c>
      <c r="D7" s="352"/>
      <c r="E7" s="352"/>
      <c r="F7" s="352"/>
      <c r="G7" s="353"/>
      <c r="M7" s="283">
        <v>3</v>
      </c>
      <c r="N7" s="296">
        <v>2022</v>
      </c>
      <c r="O7" s="289">
        <v>3</v>
      </c>
      <c r="P7" s="297" t="s">
        <v>66</v>
      </c>
      <c r="Q7" s="130"/>
      <c r="R7" s="297">
        <v>2</v>
      </c>
      <c r="S7" s="297">
        <v>3</v>
      </c>
      <c r="T7" s="300"/>
      <c r="U7" s="299" t="s">
        <v>116</v>
      </c>
      <c r="V7" s="299" t="str">
        <f t="shared" si="0"/>
        <v>B</v>
      </c>
      <c r="W7" s="294"/>
    </row>
    <row r="8" spans="2:23" s="287" customFormat="1" ht="20.25" customHeight="1">
      <c r="M8" s="283">
        <v>4</v>
      </c>
      <c r="N8" s="296">
        <v>2023</v>
      </c>
      <c r="O8" s="289">
        <v>4</v>
      </c>
      <c r="P8" s="297" t="s">
        <v>74</v>
      </c>
      <c r="Q8" s="130"/>
      <c r="R8" s="297">
        <v>3</v>
      </c>
      <c r="S8" s="297">
        <v>4</v>
      </c>
      <c r="T8" s="300"/>
      <c r="U8" s="299" t="s">
        <v>117</v>
      </c>
      <c r="V8" s="299" t="str">
        <f t="shared" si="0"/>
        <v>C</v>
      </c>
      <c r="W8" s="294"/>
    </row>
    <row r="9" spans="2:23" s="287" customFormat="1" ht="20.25" customHeight="1">
      <c r="B9" s="116" t="s">
        <v>56</v>
      </c>
      <c r="M9" s="283">
        <v>5</v>
      </c>
      <c r="N9" s="296">
        <v>2024</v>
      </c>
      <c r="O9" s="289">
        <v>5</v>
      </c>
      <c r="P9" s="297" t="s">
        <v>67</v>
      </c>
      <c r="Q9" s="130"/>
      <c r="R9" s="297">
        <v>4</v>
      </c>
      <c r="S9" s="297">
        <v>5</v>
      </c>
      <c r="T9" s="300"/>
      <c r="U9" s="299" t="s">
        <v>132</v>
      </c>
      <c r="V9" s="299" t="str">
        <f t="shared" si="0"/>
        <v>D</v>
      </c>
      <c r="W9" s="294"/>
    </row>
    <row r="10" spans="2:23" s="287" customFormat="1" ht="20.25" customHeight="1">
      <c r="B10" s="295" t="s">
        <v>39</v>
      </c>
      <c r="C10" s="301">
        <v>0.375</v>
      </c>
      <c r="E10" s="302"/>
      <c r="F10" s="303" t="s">
        <v>216</v>
      </c>
      <c r="M10" s="283">
        <v>6</v>
      </c>
      <c r="N10" s="304">
        <v>2025</v>
      </c>
      <c r="O10" s="289">
        <v>6</v>
      </c>
      <c r="P10" s="297" t="s">
        <v>68</v>
      </c>
      <c r="Q10" s="130"/>
      <c r="R10" s="297">
        <v>5</v>
      </c>
      <c r="S10" s="297">
        <v>6</v>
      </c>
      <c r="T10" s="300"/>
      <c r="U10" s="299" t="s">
        <v>118</v>
      </c>
      <c r="V10" s="299" t="str">
        <f t="shared" si="0"/>
        <v>E</v>
      </c>
      <c r="W10" s="294"/>
    </row>
    <row r="11" spans="2:23" s="287" customFormat="1" ht="20.25" customHeight="1">
      <c r="H11" s="351" t="s">
        <v>89</v>
      </c>
      <c r="I11" s="351"/>
      <c r="J11" s="351"/>
      <c r="M11" s="283">
        <v>7</v>
      </c>
      <c r="N11" s="305">
        <v>2026</v>
      </c>
      <c r="O11" s="289">
        <v>7</v>
      </c>
      <c r="P11" s="297" t="s">
        <v>69</v>
      </c>
      <c r="Q11" s="130"/>
      <c r="R11" s="297">
        <v>6</v>
      </c>
      <c r="S11" s="297">
        <v>7</v>
      </c>
      <c r="T11" s="300"/>
      <c r="U11" s="299" t="s">
        <v>133</v>
      </c>
      <c r="V11" s="299" t="str">
        <f t="shared" si="0"/>
        <v>F</v>
      </c>
      <c r="W11" s="294"/>
    </row>
    <row r="12" spans="2:23" s="287" customFormat="1" ht="20.25" customHeight="1">
      <c r="B12" s="295" t="s">
        <v>40</v>
      </c>
      <c r="C12" s="301">
        <v>0.5</v>
      </c>
      <c r="D12" s="306" t="s">
        <v>25</v>
      </c>
      <c r="E12" s="301">
        <v>0.54166666666666663</v>
      </c>
      <c r="F12" s="342" t="s">
        <v>215</v>
      </c>
      <c r="H12" s="351" t="s">
        <v>88</v>
      </c>
      <c r="I12" s="351"/>
      <c r="J12" s="351"/>
      <c r="M12" s="283">
        <v>8</v>
      </c>
      <c r="N12" s="305">
        <v>2027</v>
      </c>
      <c r="O12" s="289">
        <v>8</v>
      </c>
      <c r="P12" s="307"/>
      <c r="Q12" s="130"/>
      <c r="R12" s="297">
        <v>7</v>
      </c>
      <c r="S12" s="297">
        <v>8</v>
      </c>
      <c r="T12" s="300"/>
      <c r="U12" s="299" t="s">
        <v>134</v>
      </c>
      <c r="V12" s="299" t="str">
        <f t="shared" si="0"/>
        <v>G</v>
      </c>
      <c r="W12" s="294"/>
    </row>
    <row r="13" spans="2:23" s="287" customFormat="1" ht="20.25" customHeight="1">
      <c r="H13" s="351" t="s">
        <v>90</v>
      </c>
      <c r="I13" s="351"/>
      <c r="J13" s="351"/>
      <c r="M13" s="283">
        <v>9</v>
      </c>
      <c r="N13" s="305">
        <v>2028</v>
      </c>
      <c r="O13" s="289">
        <v>9</v>
      </c>
      <c r="P13" s="130"/>
      <c r="Q13" s="130"/>
      <c r="R13" s="297">
        <v>8</v>
      </c>
      <c r="S13" s="297">
        <v>9</v>
      </c>
      <c r="T13" s="300"/>
      <c r="U13" s="299" t="s">
        <v>119</v>
      </c>
      <c r="V13" s="299" t="str">
        <f t="shared" si="0"/>
        <v>H</v>
      </c>
      <c r="W13" s="294"/>
    </row>
    <row r="14" spans="2:23" s="287" customFormat="1" ht="20.25" customHeight="1">
      <c r="B14" s="295" t="s">
        <v>41</v>
      </c>
      <c r="C14" s="301">
        <v>0.75</v>
      </c>
      <c r="E14" s="302"/>
      <c r="F14" s="303" t="s">
        <v>217</v>
      </c>
      <c r="M14" s="283">
        <v>10</v>
      </c>
      <c r="N14" s="304">
        <v>2029</v>
      </c>
      <c r="O14" s="289">
        <v>10</v>
      </c>
      <c r="P14" s="130"/>
      <c r="Q14" s="130"/>
      <c r="R14" s="297">
        <v>9</v>
      </c>
      <c r="S14" s="297">
        <v>10</v>
      </c>
      <c r="T14" s="300"/>
      <c r="U14" s="299" t="s">
        <v>135</v>
      </c>
      <c r="V14" s="299" t="str">
        <f t="shared" si="0"/>
        <v>I</v>
      </c>
      <c r="W14" s="294"/>
    </row>
    <row r="15" spans="2:23" s="287" customFormat="1" ht="20.25" customHeight="1">
      <c r="B15" s="295" t="s">
        <v>105</v>
      </c>
      <c r="C15" s="301">
        <v>0.33333333333333331</v>
      </c>
      <c r="E15" s="303"/>
      <c r="M15" s="283">
        <v>11</v>
      </c>
      <c r="N15" s="130"/>
      <c r="O15" s="289">
        <v>11</v>
      </c>
      <c r="P15" s="130"/>
      <c r="Q15" s="130"/>
      <c r="R15" s="297">
        <v>10</v>
      </c>
      <c r="S15" s="297">
        <v>11</v>
      </c>
      <c r="T15" s="300"/>
      <c r="U15" s="299" t="s">
        <v>136</v>
      </c>
      <c r="V15" s="299" t="str">
        <f t="shared" si="0"/>
        <v>J</v>
      </c>
      <c r="W15" s="294"/>
    </row>
    <row r="16" spans="2:23" s="287" customFormat="1" ht="20.25" customHeight="1">
      <c r="M16" s="283">
        <v>12</v>
      </c>
      <c r="N16" s="130"/>
      <c r="O16" s="289">
        <v>12</v>
      </c>
      <c r="P16" s="130"/>
      <c r="Q16" s="130"/>
      <c r="R16" s="297">
        <v>11</v>
      </c>
      <c r="S16" s="297">
        <v>12</v>
      </c>
      <c r="T16" s="300"/>
      <c r="U16" s="299" t="s">
        <v>138</v>
      </c>
      <c r="V16" s="299" t="str">
        <f t="shared" ref="V16:V25" si="1">H30</f>
        <v>K</v>
      </c>
      <c r="W16" s="294"/>
    </row>
    <row r="17" spans="2:23" s="287" customFormat="1" ht="20.25" customHeight="1">
      <c r="B17" s="118" t="s">
        <v>85</v>
      </c>
      <c r="C17" s="308"/>
      <c r="D17" s="308"/>
      <c r="E17" s="308"/>
      <c r="M17" s="283">
        <v>13</v>
      </c>
      <c r="N17" s="130"/>
      <c r="O17" s="130"/>
      <c r="P17" s="130"/>
      <c r="Q17" s="130"/>
      <c r="R17" s="297">
        <v>12</v>
      </c>
      <c r="S17" s="297">
        <v>13</v>
      </c>
      <c r="T17" s="300"/>
      <c r="U17" s="299" t="s">
        <v>138</v>
      </c>
      <c r="V17" s="299" t="str">
        <f t="shared" si="1"/>
        <v>L</v>
      </c>
      <c r="W17" s="294"/>
    </row>
    <row r="18" spans="2:23" s="287" customFormat="1" ht="20.25" customHeight="1">
      <c r="B18" s="309" t="s">
        <v>71</v>
      </c>
      <c r="C18" s="310" t="s">
        <v>70</v>
      </c>
      <c r="D18" s="311"/>
      <c r="E18" s="312" t="s">
        <v>75</v>
      </c>
      <c r="M18" s="283">
        <v>14</v>
      </c>
      <c r="N18" s="130"/>
      <c r="O18" s="130"/>
      <c r="P18" s="130"/>
      <c r="Q18" s="130"/>
      <c r="R18" s="297">
        <v>13</v>
      </c>
      <c r="S18" s="297">
        <v>14</v>
      </c>
      <c r="T18" s="300"/>
      <c r="U18" s="299" t="s">
        <v>138</v>
      </c>
      <c r="V18" s="299" t="str">
        <f t="shared" si="1"/>
        <v>M</v>
      </c>
      <c r="W18" s="294"/>
    </row>
    <row r="19" spans="2:23" s="287" customFormat="1" ht="20.25" customHeight="1">
      <c r="B19" s="313" t="s">
        <v>72</v>
      </c>
      <c r="C19" s="310" t="s">
        <v>38</v>
      </c>
      <c r="D19" s="314"/>
      <c r="E19" s="312" t="s">
        <v>87</v>
      </c>
      <c r="M19" s="283">
        <v>15</v>
      </c>
      <c r="N19" s="130"/>
      <c r="O19" s="130"/>
      <c r="P19" s="130"/>
      <c r="Q19" s="130"/>
      <c r="R19" s="297">
        <v>14</v>
      </c>
      <c r="S19" s="297">
        <v>15</v>
      </c>
      <c r="T19" s="300"/>
      <c r="U19" s="299" t="s">
        <v>138</v>
      </c>
      <c r="V19" s="299" t="str">
        <f t="shared" si="1"/>
        <v>N</v>
      </c>
      <c r="W19" s="294"/>
    </row>
    <row r="20" spans="2:23" s="287" customFormat="1" ht="20.25" customHeight="1">
      <c r="B20" s="309" t="s">
        <v>73</v>
      </c>
      <c r="C20" s="310"/>
      <c r="D20" s="311"/>
      <c r="E20" s="312" t="s">
        <v>86</v>
      </c>
      <c r="M20" s="283">
        <v>16</v>
      </c>
      <c r="N20" s="130"/>
      <c r="O20" s="130"/>
      <c r="P20" s="130"/>
      <c r="Q20" s="130"/>
      <c r="R20" s="297">
        <v>15</v>
      </c>
      <c r="S20" s="297">
        <v>16</v>
      </c>
      <c r="T20" s="300"/>
      <c r="U20" s="299" t="s">
        <v>138</v>
      </c>
      <c r="V20" s="299" t="str">
        <f t="shared" si="1"/>
        <v>O</v>
      </c>
      <c r="W20" s="294"/>
    </row>
    <row r="21" spans="2:23" s="287" customFormat="1" ht="20.25" customHeight="1">
      <c r="B21" s="308"/>
      <c r="C21" s="315" t="s">
        <v>91</v>
      </c>
      <c r="D21" s="308"/>
      <c r="E21" s="308"/>
      <c r="M21" s="283">
        <v>17</v>
      </c>
      <c r="N21" s="130"/>
      <c r="O21" s="130"/>
      <c r="P21" s="130"/>
      <c r="Q21" s="130"/>
      <c r="R21" s="297">
        <v>16</v>
      </c>
      <c r="S21" s="297">
        <v>17</v>
      </c>
      <c r="T21" s="300"/>
      <c r="U21" s="299" t="s">
        <v>138</v>
      </c>
      <c r="V21" s="299" t="str">
        <f t="shared" si="1"/>
        <v>P</v>
      </c>
      <c r="W21" s="294"/>
    </row>
    <row r="22" spans="2:23" s="287" customFormat="1" ht="20.25" customHeight="1">
      <c r="B22" s="311"/>
      <c r="C22" s="316" t="s">
        <v>92</v>
      </c>
      <c r="D22" s="311"/>
      <c r="E22" s="311"/>
      <c r="M22" s="283">
        <v>18</v>
      </c>
      <c r="N22" s="130"/>
      <c r="O22" s="130"/>
      <c r="P22" s="130"/>
      <c r="Q22" s="130"/>
      <c r="R22" s="297">
        <v>17</v>
      </c>
      <c r="S22" s="297">
        <v>18</v>
      </c>
      <c r="T22" s="300"/>
      <c r="U22" s="299" t="s">
        <v>138</v>
      </c>
      <c r="V22" s="299" t="str">
        <f t="shared" si="1"/>
        <v>Q</v>
      </c>
      <c r="W22" s="294"/>
    </row>
    <row r="23" spans="2:23" s="287" customFormat="1" ht="20.25" customHeight="1">
      <c r="B23" s="117" t="s">
        <v>65</v>
      </c>
      <c r="C23" s="314"/>
      <c r="D23" s="314"/>
      <c r="E23" s="314"/>
      <c r="F23" s="282"/>
      <c r="G23" s="282"/>
      <c r="H23" s="282"/>
      <c r="I23" s="282"/>
      <c r="J23" s="282"/>
      <c r="M23" s="283">
        <v>19</v>
      </c>
      <c r="N23" s="130"/>
      <c r="O23" s="130"/>
      <c r="P23" s="130"/>
      <c r="Q23" s="130"/>
      <c r="R23" s="297">
        <v>18</v>
      </c>
      <c r="S23" s="297">
        <v>19</v>
      </c>
      <c r="T23" s="300"/>
      <c r="U23" s="299" t="s">
        <v>138</v>
      </c>
      <c r="V23" s="299" t="str">
        <f t="shared" si="1"/>
        <v>R</v>
      </c>
      <c r="W23" s="294"/>
    </row>
    <row r="24" spans="2:23" s="287" customFormat="1" ht="20.25" customHeight="1">
      <c r="B24" s="313" t="s">
        <v>42</v>
      </c>
      <c r="C24" s="310" t="s">
        <v>152</v>
      </c>
      <c r="D24" s="314" t="s">
        <v>38</v>
      </c>
      <c r="E24" s="317" t="s">
        <v>63</v>
      </c>
      <c r="F24" s="282"/>
      <c r="G24" s="282"/>
      <c r="H24" s="282"/>
      <c r="I24" s="282"/>
      <c r="J24" s="282"/>
      <c r="M24" s="283">
        <v>20</v>
      </c>
      <c r="N24" s="130"/>
      <c r="O24" s="130"/>
      <c r="P24" s="130"/>
      <c r="Q24" s="130"/>
      <c r="R24" s="297">
        <v>19</v>
      </c>
      <c r="S24" s="297">
        <v>20</v>
      </c>
      <c r="T24" s="300"/>
      <c r="U24" s="299" t="s">
        <v>138</v>
      </c>
      <c r="V24" s="299" t="str">
        <f t="shared" si="1"/>
        <v>S</v>
      </c>
      <c r="W24" s="294"/>
    </row>
    <row r="25" spans="2:23" s="287" customFormat="1" ht="20.25" customHeight="1">
      <c r="C25" s="303" t="s">
        <v>93</v>
      </c>
      <c r="M25" s="283">
        <v>21</v>
      </c>
      <c r="N25" s="130"/>
      <c r="O25" s="130"/>
      <c r="P25" s="130"/>
      <c r="Q25" s="130"/>
      <c r="R25" s="297">
        <v>20</v>
      </c>
      <c r="S25" s="297">
        <v>21</v>
      </c>
      <c r="T25" s="300"/>
      <c r="U25" s="299" t="s">
        <v>138</v>
      </c>
      <c r="V25" s="299" t="str">
        <f t="shared" si="1"/>
        <v>T</v>
      </c>
      <c r="W25" s="294"/>
    </row>
    <row r="26" spans="2:23" s="287" customFormat="1" ht="20.25" customHeight="1">
      <c r="B26" s="295" t="s">
        <v>96</v>
      </c>
      <c r="C26" s="310" t="s">
        <v>99</v>
      </c>
      <c r="M26" s="283">
        <v>22</v>
      </c>
      <c r="N26" s="130"/>
      <c r="O26" s="130"/>
      <c r="P26" s="130"/>
      <c r="Q26" s="130"/>
      <c r="R26" s="297">
        <v>21</v>
      </c>
      <c r="S26" s="297">
        <v>22</v>
      </c>
      <c r="T26" s="300"/>
      <c r="U26" s="318" t="s">
        <v>138</v>
      </c>
      <c r="V26" s="318" t="s">
        <v>138</v>
      </c>
      <c r="W26" s="294"/>
    </row>
    <row r="27" spans="2:23" s="287" customFormat="1" ht="20.25" customHeight="1">
      <c r="C27" s="303" t="s">
        <v>98</v>
      </c>
      <c r="M27" s="283">
        <v>23</v>
      </c>
      <c r="N27" s="130"/>
      <c r="O27" s="130"/>
      <c r="P27" s="130"/>
      <c r="Q27" s="130"/>
      <c r="R27" s="297">
        <v>22</v>
      </c>
      <c r="S27" s="297">
        <v>23</v>
      </c>
      <c r="T27" s="300"/>
      <c r="U27" s="300"/>
      <c r="V27" s="300"/>
      <c r="W27" s="294"/>
    </row>
    <row r="28" spans="2:23" s="287" customFormat="1" ht="20.25" customHeight="1">
      <c r="M28" s="283">
        <v>24</v>
      </c>
      <c r="N28" s="130"/>
      <c r="O28" s="130"/>
      <c r="P28" s="130"/>
      <c r="Q28" s="130"/>
      <c r="R28" s="297">
        <v>23</v>
      </c>
      <c r="S28" s="297">
        <v>24</v>
      </c>
      <c r="T28" s="300"/>
      <c r="U28" s="300"/>
      <c r="V28" s="300"/>
      <c r="W28" s="294"/>
    </row>
    <row r="29" spans="2:23" s="287" customFormat="1" ht="20.25" customHeight="1">
      <c r="B29" s="117" t="s">
        <v>140</v>
      </c>
      <c r="M29" s="283">
        <v>25</v>
      </c>
      <c r="N29" s="130"/>
      <c r="O29" s="130"/>
      <c r="P29" s="130"/>
      <c r="Q29" s="130"/>
      <c r="R29" s="297">
        <v>24</v>
      </c>
      <c r="S29" s="297">
        <v>25</v>
      </c>
      <c r="T29" s="300"/>
      <c r="U29" s="300"/>
      <c r="V29" s="300"/>
      <c r="W29" s="294"/>
    </row>
    <row r="30" spans="2:23" s="287" customFormat="1" ht="13.9" customHeight="1" thickBot="1">
      <c r="B30" s="287">
        <v>1</v>
      </c>
      <c r="C30" s="354" t="s">
        <v>120</v>
      </c>
      <c r="D30" s="354"/>
      <c r="E30" s="354"/>
      <c r="G30" s="287">
        <v>11</v>
      </c>
      <c r="H30" s="354" t="s">
        <v>141</v>
      </c>
      <c r="I30" s="354"/>
      <c r="J30" s="354"/>
      <c r="M30" s="283">
        <v>26</v>
      </c>
      <c r="N30" s="130"/>
      <c r="O30" s="130"/>
      <c r="P30" s="130"/>
      <c r="Q30" s="130"/>
      <c r="R30" s="297">
        <v>25</v>
      </c>
      <c r="S30" s="297">
        <v>26</v>
      </c>
      <c r="T30" s="300"/>
      <c r="U30" s="300"/>
      <c r="V30" s="300"/>
      <c r="W30" s="294"/>
    </row>
    <row r="31" spans="2:23" ht="13.9" customHeight="1" thickBot="1">
      <c r="B31" s="287">
        <v>2</v>
      </c>
      <c r="C31" s="354" t="s">
        <v>122</v>
      </c>
      <c r="D31" s="354"/>
      <c r="E31" s="354"/>
      <c r="F31" s="287"/>
      <c r="G31" s="287">
        <v>12</v>
      </c>
      <c r="H31" s="354" t="s">
        <v>142</v>
      </c>
      <c r="I31" s="354"/>
      <c r="J31" s="354"/>
      <c r="M31" s="283">
        <v>27</v>
      </c>
      <c r="N31" s="130"/>
      <c r="O31" s="130"/>
      <c r="P31" s="130"/>
      <c r="Q31" s="130"/>
      <c r="R31" s="297">
        <v>26</v>
      </c>
      <c r="S31" s="297">
        <v>27</v>
      </c>
      <c r="T31" s="300"/>
      <c r="U31" s="319">
        <f>IF(AND($N$39="",$P$39="",$R$39=""),"",DATE($N$39,$P$39,$R$39))</f>
        <v>45689</v>
      </c>
      <c r="V31" s="320"/>
      <c r="W31" s="285"/>
    </row>
    <row r="32" spans="2:23" ht="13.9" customHeight="1" thickBot="1">
      <c r="B32" s="287">
        <v>3</v>
      </c>
      <c r="C32" s="354" t="s">
        <v>124</v>
      </c>
      <c r="D32" s="354"/>
      <c r="E32" s="354"/>
      <c r="F32" s="287"/>
      <c r="G32" s="287">
        <v>13</v>
      </c>
      <c r="H32" s="354" t="s">
        <v>143</v>
      </c>
      <c r="I32" s="354"/>
      <c r="J32" s="354"/>
      <c r="M32" s="283">
        <v>28</v>
      </c>
      <c r="N32" s="130"/>
      <c r="O32" s="130"/>
      <c r="P32" s="130"/>
      <c r="Q32" s="130"/>
      <c r="R32" s="297">
        <v>27</v>
      </c>
      <c r="S32" s="297">
        <v>28</v>
      </c>
      <c r="T32" s="300"/>
      <c r="U32" s="321">
        <f>IF(AND($N$40="",$P$40="",$R$40=""),"",DATE($N$40,$P$40,$R$40))</f>
        <v>46326</v>
      </c>
      <c r="V32" s="322"/>
      <c r="W32" s="285"/>
    </row>
    <row r="33" spans="2:23" ht="13.9" customHeight="1">
      <c r="B33" s="287">
        <v>4</v>
      </c>
      <c r="C33" s="354" t="s">
        <v>126</v>
      </c>
      <c r="D33" s="354"/>
      <c r="E33" s="354"/>
      <c r="F33" s="287"/>
      <c r="G33" s="287">
        <v>14</v>
      </c>
      <c r="H33" s="354" t="s">
        <v>144</v>
      </c>
      <c r="I33" s="354"/>
      <c r="J33" s="354"/>
      <c r="M33" s="283">
        <v>29</v>
      </c>
      <c r="N33" s="130"/>
      <c r="O33" s="130"/>
      <c r="P33" s="130"/>
      <c r="Q33" s="130"/>
      <c r="R33" s="297">
        <v>28</v>
      </c>
      <c r="S33" s="297">
        <v>29</v>
      </c>
      <c r="T33" s="300"/>
      <c r="U33" s="286"/>
      <c r="V33" s="286"/>
      <c r="W33" s="285"/>
    </row>
    <row r="34" spans="2:23" ht="13.9" customHeight="1">
      <c r="B34" s="287">
        <v>5</v>
      </c>
      <c r="C34" s="354" t="s">
        <v>128</v>
      </c>
      <c r="D34" s="354"/>
      <c r="E34" s="354"/>
      <c r="F34" s="287"/>
      <c r="G34" s="287">
        <v>15</v>
      </c>
      <c r="H34" s="354" t="s">
        <v>145</v>
      </c>
      <c r="I34" s="354"/>
      <c r="J34" s="354"/>
      <c r="M34" s="283">
        <v>30</v>
      </c>
      <c r="N34" s="130"/>
      <c r="O34" s="130"/>
      <c r="P34" s="130"/>
      <c r="Q34" s="130"/>
      <c r="R34" s="297"/>
      <c r="S34" s="297">
        <v>30</v>
      </c>
      <c r="T34" s="300"/>
      <c r="U34" s="286"/>
      <c r="V34" s="286"/>
      <c r="W34" s="285"/>
    </row>
    <row r="35" spans="2:23" ht="13.9" customHeight="1">
      <c r="B35" s="287">
        <v>6</v>
      </c>
      <c r="C35" s="354" t="s">
        <v>121</v>
      </c>
      <c r="D35" s="354"/>
      <c r="E35" s="354"/>
      <c r="G35" s="287">
        <v>16</v>
      </c>
      <c r="H35" s="354" t="s">
        <v>146</v>
      </c>
      <c r="I35" s="354"/>
      <c r="J35" s="354"/>
      <c r="M35" s="283">
        <v>31</v>
      </c>
      <c r="N35" s="130"/>
      <c r="O35" s="130"/>
      <c r="P35" s="130"/>
      <c r="Q35" s="130"/>
      <c r="R35" s="297"/>
      <c r="S35" s="297">
        <v>31</v>
      </c>
      <c r="T35" s="300"/>
      <c r="U35" s="286"/>
      <c r="V35" s="286"/>
      <c r="W35" s="285"/>
    </row>
    <row r="36" spans="2:23" ht="13.9" customHeight="1">
      <c r="B36" s="287">
        <v>7</v>
      </c>
      <c r="C36" s="354" t="s">
        <v>123</v>
      </c>
      <c r="D36" s="354"/>
      <c r="E36" s="354"/>
      <c r="G36" s="287">
        <v>17</v>
      </c>
      <c r="H36" s="354" t="s">
        <v>147</v>
      </c>
      <c r="I36" s="354"/>
      <c r="J36" s="354"/>
      <c r="M36" s="283">
        <v>32</v>
      </c>
      <c r="N36" s="130"/>
      <c r="O36" s="130"/>
      <c r="P36" s="130"/>
      <c r="Q36" s="130"/>
      <c r="R36" s="297"/>
      <c r="S36" s="297"/>
      <c r="T36" s="300"/>
      <c r="U36" s="286"/>
      <c r="V36" s="286"/>
      <c r="W36" s="285"/>
    </row>
    <row r="37" spans="2:23" ht="13.9" customHeight="1">
      <c r="B37" s="287">
        <v>8</v>
      </c>
      <c r="C37" s="354" t="s">
        <v>125</v>
      </c>
      <c r="D37" s="354"/>
      <c r="E37" s="354"/>
      <c r="G37" s="287">
        <v>18</v>
      </c>
      <c r="H37" s="354" t="s">
        <v>148</v>
      </c>
      <c r="I37" s="354"/>
      <c r="J37" s="354"/>
      <c r="M37" s="283">
        <v>33</v>
      </c>
      <c r="N37" s="130"/>
      <c r="O37" s="130"/>
      <c r="P37" s="130"/>
      <c r="Q37" s="130"/>
      <c r="R37" s="307"/>
      <c r="S37" s="307"/>
      <c r="T37" s="300"/>
      <c r="U37" s="286"/>
      <c r="V37" s="286"/>
      <c r="W37" s="285"/>
    </row>
    <row r="38" spans="2:23" ht="13.9" customHeight="1" thickBot="1">
      <c r="B38" s="287">
        <v>9</v>
      </c>
      <c r="C38" s="354" t="s">
        <v>127</v>
      </c>
      <c r="D38" s="354"/>
      <c r="E38" s="354"/>
      <c r="G38" s="287">
        <v>19</v>
      </c>
      <c r="H38" s="354" t="s">
        <v>149</v>
      </c>
      <c r="I38" s="354"/>
      <c r="J38" s="354"/>
      <c r="M38" s="283"/>
      <c r="N38" s="130"/>
      <c r="O38" s="130"/>
      <c r="P38" s="130"/>
      <c r="Q38" s="130"/>
      <c r="R38" s="130"/>
      <c r="S38" s="130"/>
      <c r="T38" s="130"/>
      <c r="U38" s="286"/>
      <c r="V38" s="286"/>
      <c r="W38" s="285"/>
    </row>
    <row r="39" spans="2:23" ht="13.9" customHeight="1" thickBot="1">
      <c r="B39" s="287">
        <v>10</v>
      </c>
      <c r="C39" s="354" t="s">
        <v>129</v>
      </c>
      <c r="D39" s="354"/>
      <c r="E39" s="354"/>
      <c r="G39" s="287">
        <v>20</v>
      </c>
      <c r="H39" s="354" t="s">
        <v>150</v>
      </c>
      <c r="I39" s="354"/>
      <c r="J39" s="354"/>
      <c r="M39" s="323" t="s">
        <v>162</v>
      </c>
      <c r="N39" s="324">
        <v>2025</v>
      </c>
      <c r="O39" s="130" t="s">
        <v>108</v>
      </c>
      <c r="P39" s="324">
        <v>2</v>
      </c>
      <c r="Q39" s="130" t="s">
        <v>109</v>
      </c>
      <c r="R39" s="324">
        <v>1</v>
      </c>
      <c r="S39" s="325"/>
      <c r="T39" s="286" t="s">
        <v>110</v>
      </c>
      <c r="U39" s="286" t="s">
        <v>153</v>
      </c>
      <c r="V39" s="286"/>
      <c r="W39" s="285"/>
    </row>
    <row r="40" spans="2:23">
      <c r="M40" s="326" t="s">
        <v>163</v>
      </c>
      <c r="N40" s="327">
        <f>E42</f>
        <v>2026</v>
      </c>
      <c r="O40" s="130" t="s">
        <v>108</v>
      </c>
      <c r="P40" s="327">
        <f>G42</f>
        <v>10</v>
      </c>
      <c r="Q40" s="130" t="s">
        <v>109</v>
      </c>
      <c r="R40" s="327">
        <f>I42</f>
        <v>31</v>
      </c>
      <c r="S40" s="328"/>
      <c r="T40" s="286" t="s">
        <v>110</v>
      </c>
      <c r="U40" s="286" t="s">
        <v>154</v>
      </c>
      <c r="V40" s="286"/>
      <c r="W40" s="285"/>
    </row>
    <row r="41" spans="2:23" ht="15.5" thickBot="1">
      <c r="B41" s="329" t="s">
        <v>151</v>
      </c>
      <c r="L41" s="330"/>
      <c r="M41" s="283"/>
      <c r="N41" s="331"/>
      <c r="O41" s="130"/>
      <c r="P41" s="286"/>
      <c r="Q41" s="130"/>
      <c r="R41" s="286"/>
      <c r="S41" s="286"/>
      <c r="T41" s="286"/>
      <c r="U41" s="286"/>
      <c r="V41" s="286"/>
      <c r="W41" s="285"/>
    </row>
    <row r="42" spans="2:23" ht="16" thickTop="1" thickBot="1">
      <c r="B42" s="286"/>
      <c r="C42" s="332" t="s">
        <v>166</v>
      </c>
      <c r="D42" s="300"/>
      <c r="E42" s="333">
        <v>2026</v>
      </c>
      <c r="F42" s="286" t="s">
        <v>12</v>
      </c>
      <c r="G42" s="333">
        <v>10</v>
      </c>
      <c r="H42" s="286" t="s">
        <v>13</v>
      </c>
      <c r="I42" s="333">
        <v>31</v>
      </c>
      <c r="J42" s="286" t="s">
        <v>38</v>
      </c>
      <c r="M42" s="283" t="s">
        <v>164</v>
      </c>
      <c r="P42" s="355" t="str">
        <f>"報告期間："&amp;初期条件設定表!N39&amp;"年 "&amp;初期条件設定表!P39&amp;"月 ～ "&amp;初期条件設定表!N39&amp;"年 "&amp;"10月まで（遂行状況報告分）"</f>
        <v>報告期間：2025年 2月 ～ 2025年 10月まで（遂行状況報告分）</v>
      </c>
      <c r="Q42" s="356"/>
      <c r="R42" s="356"/>
      <c r="S42" s="356"/>
      <c r="T42" s="356"/>
      <c r="U42" s="356"/>
      <c r="V42" s="357"/>
      <c r="W42" s="285"/>
    </row>
    <row r="43" spans="2:23" ht="16" thickTop="1" thickBot="1">
      <c r="M43" s="283" t="s">
        <v>165</v>
      </c>
      <c r="N43" s="130"/>
      <c r="O43" s="130"/>
      <c r="P43" s="355" t="str">
        <f>"報告期間："&amp;初期条件設定表!N39&amp;"年 "&amp;"11月 ～ "</f>
        <v xml:space="preserve">報告期間：2025年 11月 ～ </v>
      </c>
      <c r="Q43" s="356"/>
      <c r="R43" s="356"/>
      <c r="S43" s="356"/>
      <c r="T43" s="356"/>
      <c r="U43" s="356"/>
      <c r="V43" s="357"/>
      <c r="W43" s="285"/>
    </row>
    <row r="44" spans="2:23" ht="15.5" thickTop="1">
      <c r="L44" s="286"/>
      <c r="M44" s="334"/>
      <c r="N44" s="335"/>
      <c r="O44" s="335"/>
      <c r="P44" s="336"/>
      <c r="Q44" s="335"/>
      <c r="R44" s="336"/>
      <c r="S44" s="336"/>
      <c r="T44" s="336"/>
      <c r="U44" s="336"/>
      <c r="V44" s="336"/>
      <c r="W44" s="337"/>
    </row>
    <row r="45" spans="2:23" ht="7.5" customHeight="1">
      <c r="L45" s="286"/>
      <c r="M45" s="130"/>
      <c r="N45" s="130"/>
      <c r="O45" s="130"/>
      <c r="P45" s="286"/>
      <c r="Q45" s="130"/>
      <c r="R45" s="286"/>
      <c r="S45" s="286"/>
      <c r="T45" s="286"/>
    </row>
    <row r="46" spans="2:23">
      <c r="L46" s="286"/>
      <c r="M46" s="130"/>
      <c r="N46" s="130"/>
      <c r="O46" s="130"/>
      <c r="P46" s="286"/>
      <c r="Q46" s="130"/>
      <c r="R46" s="286"/>
      <c r="S46" s="286"/>
      <c r="T46" s="286"/>
    </row>
    <row r="47" spans="2:23">
      <c r="L47" s="286"/>
      <c r="M47" s="130"/>
      <c r="N47" s="130"/>
      <c r="O47" s="130"/>
      <c r="P47" s="286"/>
      <c r="Q47" s="130"/>
      <c r="R47" s="286"/>
      <c r="S47" s="286"/>
      <c r="T47" s="286"/>
    </row>
    <row r="48" spans="2:23">
      <c r="L48" s="286"/>
      <c r="M48" s="286"/>
      <c r="N48" s="286"/>
      <c r="O48" s="286"/>
      <c r="P48" s="286"/>
      <c r="Q48" s="286"/>
      <c r="R48" s="286"/>
      <c r="S48" s="286"/>
      <c r="T48" s="286"/>
    </row>
    <row r="49" spans="12:20">
      <c r="L49" s="286"/>
      <c r="M49" s="286"/>
      <c r="N49" s="286"/>
      <c r="O49" s="286"/>
      <c r="P49" s="286"/>
      <c r="Q49" s="286"/>
      <c r="R49" s="286"/>
      <c r="S49" s="286"/>
      <c r="T49" s="286"/>
    </row>
    <row r="50" spans="12:20">
      <c r="L50" s="286"/>
      <c r="M50" s="286"/>
      <c r="N50" s="286"/>
      <c r="O50" s="286"/>
      <c r="P50" s="286"/>
      <c r="Q50" s="286"/>
      <c r="R50" s="286"/>
      <c r="S50" s="286"/>
      <c r="T50" s="286"/>
    </row>
    <row r="51" spans="12:20">
      <c r="L51" s="286"/>
      <c r="M51" s="286"/>
      <c r="N51" s="286"/>
      <c r="O51" s="286"/>
      <c r="P51" s="286"/>
      <c r="Q51" s="286"/>
      <c r="R51" s="286"/>
      <c r="S51" s="286"/>
      <c r="T51" s="286"/>
    </row>
  </sheetData>
  <sheetProtection sheet="1" selectLockedCells="1"/>
  <mergeCells count="30">
    <mergeCell ref="P42:V42"/>
    <mergeCell ref="P43:V43"/>
    <mergeCell ref="H35:J35"/>
    <mergeCell ref="H36:J36"/>
    <mergeCell ref="H37:J37"/>
    <mergeCell ref="H38:J38"/>
    <mergeCell ref="H39:J39"/>
    <mergeCell ref="C35:E35"/>
    <mergeCell ref="C36:E36"/>
    <mergeCell ref="C37:E37"/>
    <mergeCell ref="C38:E38"/>
    <mergeCell ref="C39:E39"/>
    <mergeCell ref="C34:E34"/>
    <mergeCell ref="H34:J34"/>
    <mergeCell ref="C30:E30"/>
    <mergeCell ref="H30:J30"/>
    <mergeCell ref="C31:E31"/>
    <mergeCell ref="H31:J31"/>
    <mergeCell ref="C32:E32"/>
    <mergeCell ref="H32:J32"/>
    <mergeCell ref="H13:J13"/>
    <mergeCell ref="C6:G6"/>
    <mergeCell ref="C7:G7"/>
    <mergeCell ref="C33:E33"/>
    <mergeCell ref="H33:J33"/>
    <mergeCell ref="B1:J1"/>
    <mergeCell ref="M1:W1"/>
    <mergeCell ref="B2:J4"/>
    <mergeCell ref="H11:J11"/>
    <mergeCell ref="H12:J12"/>
  </mergeCells>
  <phoneticPr fontId="3"/>
  <conditionalFormatting sqref="H11:J11">
    <cfRule type="expression" dxfId="2" priority="3">
      <formula>$C$11&gt;$E$11</formula>
    </cfRule>
  </conditionalFormatting>
  <conditionalFormatting sqref="H12:J12">
    <cfRule type="expression" dxfId="1" priority="2">
      <formula>$C$12&gt;$E$12</formula>
    </cfRule>
  </conditionalFormatting>
  <conditionalFormatting sqref="H13:J13">
    <cfRule type="expression" dxfId="0" priority="1">
      <formula>$C$13&gt;$E$13</formula>
    </cfRule>
  </conditionalFormatting>
  <dataValidations count="8">
    <dataValidation type="list" showInputMessage="1" showErrorMessage="1" sqref="C20">
      <formula1>$P$5:$P$12</formula1>
    </dataValidation>
    <dataValidation type="list" allowBlank="1" showInputMessage="1" showErrorMessage="1" sqref="C19">
      <formula1>$P$5:$P$12</formula1>
    </dataValidation>
    <dataValidation type="list" showInputMessage="1" showErrorMessage="1" sqref="C18">
      <formula1>$P$5:$P$11</formula1>
    </dataValidation>
    <dataValidation type="list" showInputMessage="1" showErrorMessage="1" sqref="C24">
      <formula1>$R$5:$R$37</formula1>
    </dataValidation>
    <dataValidation type="list" showInputMessage="1" showErrorMessage="1" sqref="C26">
      <formula1>$T$5:$T$6</formula1>
    </dataValidation>
    <dataValidation type="list" allowBlank="1" showInputMessage="1" showErrorMessage="1" sqref="E42">
      <formula1>$N$10:$N$11</formula1>
    </dataValidation>
    <dataValidation type="list" allowBlank="1" showInputMessage="1" showErrorMessage="1" sqref="G42">
      <formula1>$O$5:$O$16</formula1>
    </dataValidation>
    <dataValidation type="list" allowBlank="1" showInputMessage="1" showErrorMessage="1" sqref="I42">
      <formula1>$S$5:$S$35</formula1>
    </dataValidation>
  </dataValidations>
  <pageMargins left="0.7" right="0.7" top="0.75" bottom="0.75" header="0.3" footer="0.3"/>
  <pageSetup paperSize="9" scale="9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theme="6" tint="0.39997558519241921"/>
    <pageSetUpPr fitToPage="1"/>
  </sheetPr>
  <dimension ref="A1:AC80"/>
  <sheetViews>
    <sheetView view="pageBreakPreview" zoomScaleNormal="100" zoomScaleSheetLayoutView="100" workbookViewId="0">
      <selection activeCell="G17" sqref="G17"/>
    </sheetView>
  </sheetViews>
  <sheetFormatPr defaultColWidth="9" defaultRowHeight="20.149999999999999" customHeight="1"/>
  <cols>
    <col min="1" max="3" width="5" style="26" customWidth="1"/>
    <col min="4" max="4" width="3.453125" style="26" customWidth="1"/>
    <col min="5" max="5" width="5.6328125" style="27" customWidth="1"/>
    <col min="6" max="6" width="5.6328125" style="27" hidden="1" customWidth="1"/>
    <col min="7" max="7" width="10.6328125" style="26" customWidth="1"/>
    <col min="8" max="8" width="10.6328125" style="28" customWidth="1"/>
    <col min="9" max="10" width="10.6328125" style="26" customWidth="1"/>
    <col min="11" max="12" width="15.6328125" style="26" customWidth="1"/>
    <col min="13" max="13" width="4.36328125" style="12" bestFit="1" customWidth="1"/>
    <col min="14" max="15" width="10.90625" style="12" customWidth="1"/>
    <col min="16" max="16" width="7.08984375" style="12" hidden="1" customWidth="1"/>
    <col min="17" max="17" width="3.08984375" style="12" hidden="1" customWidth="1"/>
    <col min="18" max="18" width="7.08984375" style="12" hidden="1" customWidth="1"/>
    <col min="19" max="19" width="9.08984375" style="12" hidden="1" customWidth="1"/>
    <col min="20" max="20" width="10.90625" style="12" hidden="1" customWidth="1"/>
    <col min="21" max="21" width="10.453125" style="12" hidden="1" customWidth="1"/>
    <col min="22" max="22" width="10.90625" style="12" hidden="1" customWidth="1"/>
    <col min="23" max="23" width="9" style="12" hidden="1" customWidth="1"/>
    <col min="24" max="24" width="7.08984375" style="12" hidden="1" customWidth="1"/>
    <col min="25" max="25" width="10.08984375" style="12" hidden="1" customWidth="1"/>
    <col min="26" max="26" width="10.90625" style="12" customWidth="1"/>
    <col min="27" max="16384" width="9" style="12"/>
  </cols>
  <sheetData>
    <row r="1" spans="1:25" ht="20.149999999999999" customHeight="1">
      <c r="A1" s="47"/>
      <c r="L1" s="203"/>
    </row>
    <row r="2" spans="1:25" ht="20.149999999999999" customHeight="1">
      <c r="A2" s="380" t="s">
        <v>170</v>
      </c>
      <c r="B2" s="380"/>
      <c r="C2" s="380"/>
      <c r="D2" s="380"/>
      <c r="E2" s="380"/>
      <c r="F2" s="380"/>
      <c r="G2" s="380"/>
      <c r="H2" s="380"/>
      <c r="I2" s="380"/>
      <c r="J2" s="380"/>
      <c r="K2" s="380"/>
      <c r="L2" s="380"/>
    </row>
    <row r="3" spans="1:25" ht="23.25" customHeight="1">
      <c r="A3" s="381" t="s">
        <v>171</v>
      </c>
      <c r="B3" s="381"/>
      <c r="C3" s="381"/>
      <c r="D3" s="381"/>
      <c r="E3" s="381"/>
      <c r="F3" s="381"/>
      <c r="G3" s="382"/>
      <c r="H3" s="382"/>
      <c r="I3" s="382"/>
      <c r="J3" s="382"/>
      <c r="K3" s="382"/>
      <c r="L3" s="382"/>
    </row>
    <row r="4" spans="1:25" ht="23.25" customHeight="1">
      <c r="A4" s="383" t="str">
        <f>初期条件設定表!P43&amp;初期条件設定表!N40&amp;"年 "&amp;初期条件設定表!P40&amp;"月まで（実績報告分）"</f>
        <v>報告期間：2025年 11月 ～ 2026年 10月まで（実績報告分）</v>
      </c>
      <c r="B4" s="383"/>
      <c r="C4" s="383"/>
      <c r="D4" s="383"/>
      <c r="E4" s="383"/>
      <c r="F4" s="383"/>
      <c r="G4" s="384"/>
      <c r="H4" s="384"/>
      <c r="I4" s="384"/>
      <c r="J4" s="384"/>
      <c r="K4" s="384"/>
      <c r="L4" s="384"/>
    </row>
    <row r="5" spans="1:25" ht="29.25" customHeight="1">
      <c r="A5" s="364" t="s">
        <v>28</v>
      </c>
      <c r="B5" s="364"/>
      <c r="C5" s="364"/>
      <c r="D5" s="385" t="str">
        <f>IF(初期条件設定表!C6="","",初期条件設定表!C6)</f>
        <v>○○△△株式会社</v>
      </c>
      <c r="E5" s="386"/>
      <c r="F5" s="386"/>
      <c r="G5" s="386"/>
      <c r="H5" s="386"/>
      <c r="I5" s="386"/>
      <c r="J5" s="386"/>
      <c r="K5" s="386"/>
      <c r="L5" s="387"/>
    </row>
    <row r="6" spans="1:25" ht="29.25" customHeight="1">
      <c r="A6" s="364" t="s">
        <v>27</v>
      </c>
      <c r="B6" s="364"/>
      <c r="C6" s="364"/>
      <c r="D6" s="385" t="str">
        <f>IF(初期条件設定表!C7="","",初期条件設定表!C7)</f>
        <v>公社　太郎</v>
      </c>
      <c r="E6" s="386"/>
      <c r="F6" s="386"/>
      <c r="G6" s="386"/>
      <c r="H6" s="386"/>
      <c r="I6" s="386"/>
      <c r="J6" s="386"/>
      <c r="K6" s="386"/>
      <c r="L6" s="387"/>
    </row>
    <row r="7" spans="1:25" s="14" customFormat="1" ht="52.5" thickBot="1">
      <c r="A7" s="367" t="s">
        <v>12</v>
      </c>
      <c r="B7" s="368"/>
      <c r="C7" s="369"/>
      <c r="D7" s="370" t="s">
        <v>100</v>
      </c>
      <c r="E7" s="371"/>
      <c r="F7" s="201" t="s">
        <v>101</v>
      </c>
      <c r="G7" s="110" t="s">
        <v>14</v>
      </c>
      <c r="H7" s="107" t="s">
        <v>160</v>
      </c>
      <c r="I7" s="108" t="s">
        <v>15</v>
      </c>
      <c r="J7" s="106" t="s">
        <v>16</v>
      </c>
      <c r="K7" s="109" t="s">
        <v>17</v>
      </c>
      <c r="L7" s="106" t="s">
        <v>18</v>
      </c>
      <c r="M7" s="195" t="s">
        <v>156</v>
      </c>
      <c r="N7" s="190"/>
      <c r="O7" s="190"/>
      <c r="P7" s="358" t="s">
        <v>212</v>
      </c>
      <c r="Q7" s="359"/>
      <c r="R7" s="359"/>
      <c r="S7" s="359"/>
      <c r="U7" s="171"/>
      <c r="W7" s="173" t="s">
        <v>157</v>
      </c>
      <c r="X7" s="14" t="s">
        <v>158</v>
      </c>
      <c r="Y7" s="14" t="s">
        <v>174</v>
      </c>
    </row>
    <row r="8" spans="1:25" s="20" customFormat="1" ht="26.5" hidden="1" thickBot="1">
      <c r="A8" s="372">
        <f>初期条件設定表!N39</f>
        <v>2025</v>
      </c>
      <c r="B8" s="373"/>
      <c r="C8" s="196" t="s">
        <v>12</v>
      </c>
      <c r="D8" s="184">
        <f>初期条件設定表!P39</f>
        <v>2</v>
      </c>
      <c r="E8" s="198" t="s">
        <v>21</v>
      </c>
      <c r="F8" s="115">
        <v>1</v>
      </c>
      <c r="G8" s="204"/>
      <c r="H8" s="16">
        <f>MIN($W$8:$W$28)</f>
        <v>0</v>
      </c>
      <c r="I8" s="199" t="str">
        <f>I17</f>
        <v>0</v>
      </c>
      <c r="J8" s="35">
        <f>IF(初期条件設定表!C26="当月",'2021年4月作業分'!E36,"0")</f>
        <v>0</v>
      </c>
      <c r="K8" s="18">
        <f>I8*J8</f>
        <v>0</v>
      </c>
      <c r="L8" s="19">
        <f t="shared" ref="L8:L13" si="0">IF(G8&lt;=K8,G8,K8)</f>
        <v>0</v>
      </c>
      <c r="N8" s="191"/>
      <c r="O8" s="192"/>
      <c r="P8" s="360" t="s">
        <v>19</v>
      </c>
      <c r="Q8" s="361"/>
      <c r="R8" s="361"/>
      <c r="S8" s="200" t="s">
        <v>20</v>
      </c>
      <c r="W8" s="174" t="str">
        <f>IF(M8=X$9,700000,IF(G8="","",G8))</f>
        <v/>
      </c>
      <c r="X8" s="205"/>
      <c r="Y8" s="206">
        <f>LOOKUP(H8,$P$10:$P$40,$S$10:$S$40)</f>
        <v>0</v>
      </c>
    </row>
    <row r="9" spans="1:25" s="20" customFormat="1" ht="13.5" hidden="1" thickBot="1">
      <c r="A9" s="365">
        <f>IF(A8="対象外","対象外",IF(U9&gt;初期条件設定表!$U$32,"対象外",IF(D8&lt;12,A8,A8+1)))</f>
        <v>2025</v>
      </c>
      <c r="B9" s="366"/>
      <c r="C9" s="197" t="s">
        <v>12</v>
      </c>
      <c r="D9" s="111">
        <f>IF(D8&lt;12,D8+1,1)</f>
        <v>3</v>
      </c>
      <c r="E9" s="97" t="s">
        <v>21</v>
      </c>
      <c r="F9" s="115">
        <v>1</v>
      </c>
      <c r="G9" s="204"/>
      <c r="H9" s="16">
        <f t="shared" ref="H9:H28" si="1">MIN($W$8:$W$28)</f>
        <v>0</v>
      </c>
      <c r="I9" s="17" t="str">
        <f t="shared" ref="I9:I24" si="2">IF($G9&lt;10000,"0",LOOKUP(H9,$P$10:$P$40,$S$10:$S$40))</f>
        <v>0</v>
      </c>
      <c r="J9" s="35">
        <f>IF(初期条件設定表!C26="当月",'2021年5月作業分'!E36,'2021年4月作業分'!E36)</f>
        <v>0</v>
      </c>
      <c r="K9" s="18">
        <f t="shared" ref="K9:K28" si="3">I9*J9</f>
        <v>0</v>
      </c>
      <c r="L9" s="19">
        <f t="shared" si="0"/>
        <v>0</v>
      </c>
      <c r="N9" s="192"/>
      <c r="O9" s="192"/>
      <c r="P9" s="21" t="s">
        <v>22</v>
      </c>
      <c r="Q9" s="22"/>
      <c r="R9" s="21" t="s">
        <v>23</v>
      </c>
      <c r="S9" s="21" t="s">
        <v>24</v>
      </c>
      <c r="U9" s="168">
        <f>DATE(A8,D8+1,F8)</f>
        <v>45717</v>
      </c>
      <c r="W9" s="174" t="str">
        <f t="shared" ref="W9:W28" si="4">IF(M9=X$9,700000,IF(G9="","",G9))</f>
        <v/>
      </c>
      <c r="X9" s="207" t="s">
        <v>159</v>
      </c>
      <c r="Y9" s="20">
        <f t="shared" ref="Y9:Y16" si="5">LOOKUP(H9,$P$10:$P$40,$S$10:$S$40)</f>
        <v>0</v>
      </c>
    </row>
    <row r="10" spans="1:25" s="20" customFormat="1" ht="13.5" hidden="1" thickBot="1">
      <c r="A10" s="365">
        <f>IF(A9="対象外","対象外",IF(U10&gt;初期条件設定表!$U$32,"対象外",IF(D9&lt;12,A9,A9+1)))</f>
        <v>2025</v>
      </c>
      <c r="B10" s="366"/>
      <c r="C10" s="98" t="s">
        <v>12</v>
      </c>
      <c r="D10" s="96">
        <f t="shared" ref="D10:D28" si="6">IF(D9&lt;12,D9+1,1)</f>
        <v>4</v>
      </c>
      <c r="E10" s="97" t="s">
        <v>21</v>
      </c>
      <c r="F10" s="115">
        <f t="shared" ref="F10:F24" si="7">F9</f>
        <v>1</v>
      </c>
      <c r="G10" s="204"/>
      <c r="H10" s="16">
        <f t="shared" si="1"/>
        <v>0</v>
      </c>
      <c r="I10" s="17" t="str">
        <f t="shared" si="2"/>
        <v>0</v>
      </c>
      <c r="J10" s="35">
        <f>IF(初期条件設定表!C26="当月",'2021年6月作業分'!E36,'2021年5月作業分'!E36)</f>
        <v>0</v>
      </c>
      <c r="K10" s="18">
        <f t="shared" si="3"/>
        <v>0</v>
      </c>
      <c r="L10" s="19">
        <f t="shared" si="0"/>
        <v>0</v>
      </c>
      <c r="P10" s="21">
        <v>0</v>
      </c>
      <c r="Q10" s="22"/>
      <c r="R10" s="21">
        <v>0</v>
      </c>
      <c r="S10" s="21">
        <v>0</v>
      </c>
      <c r="U10" s="169">
        <f>DATE(IF(D8&gt;=12,A8+1,A8),D9+1,F9)</f>
        <v>45748</v>
      </c>
      <c r="W10" s="174" t="str">
        <f t="shared" si="4"/>
        <v/>
      </c>
      <c r="Y10" s="20">
        <f t="shared" si="5"/>
        <v>0</v>
      </c>
    </row>
    <row r="11" spans="1:25" s="20" customFormat="1" ht="13.5" hidden="1" thickBot="1">
      <c r="A11" s="365">
        <f>IF(A10="対象外","対象外",IF(U11&gt;初期条件設定表!$U$32,"対象外",IF(D10&lt;12,A10,A10+1)))</f>
        <v>2025</v>
      </c>
      <c r="B11" s="366"/>
      <c r="C11" s="98" t="s">
        <v>12</v>
      </c>
      <c r="D11" s="96">
        <f t="shared" si="6"/>
        <v>5</v>
      </c>
      <c r="E11" s="97" t="s">
        <v>21</v>
      </c>
      <c r="F11" s="115">
        <f t="shared" si="7"/>
        <v>1</v>
      </c>
      <c r="G11" s="204"/>
      <c r="H11" s="16">
        <f t="shared" si="1"/>
        <v>0</v>
      </c>
      <c r="I11" s="17" t="str">
        <f t="shared" si="2"/>
        <v>0</v>
      </c>
      <c r="J11" s="35">
        <f>IF(初期条件設定表!C26="当月",'2021年7月作業分'!E36,'2021年6月作業分'!E36)</f>
        <v>0</v>
      </c>
      <c r="K11" s="18">
        <f t="shared" si="3"/>
        <v>0</v>
      </c>
      <c r="L11" s="19">
        <f t="shared" si="0"/>
        <v>0</v>
      </c>
      <c r="P11" s="21">
        <v>1</v>
      </c>
      <c r="Q11" s="21" t="s">
        <v>25</v>
      </c>
      <c r="R11" s="24">
        <v>130000</v>
      </c>
      <c r="S11" s="25">
        <v>1030</v>
      </c>
      <c r="U11" s="169">
        <f t="shared" ref="U11:U28" si="8">DATE(IF(D9&gt;=12,A9+1,A9),D10+1,F10)</f>
        <v>45778</v>
      </c>
      <c r="W11" s="174" t="str">
        <f t="shared" si="4"/>
        <v/>
      </c>
      <c r="Y11" s="20">
        <f t="shared" si="5"/>
        <v>0</v>
      </c>
    </row>
    <row r="12" spans="1:25" s="20" customFormat="1" ht="13.5" hidden="1" thickBot="1">
      <c r="A12" s="365">
        <f>IF(A11="対象外","対象外",IF(U12&gt;初期条件設定表!$U$32,"対象外",IF(D11&lt;12,A11,A11+1)))</f>
        <v>2025</v>
      </c>
      <c r="B12" s="366"/>
      <c r="C12" s="98" t="s">
        <v>12</v>
      </c>
      <c r="D12" s="96">
        <f t="shared" si="6"/>
        <v>6</v>
      </c>
      <c r="E12" s="97" t="s">
        <v>21</v>
      </c>
      <c r="F12" s="115">
        <f t="shared" si="7"/>
        <v>1</v>
      </c>
      <c r="G12" s="204"/>
      <c r="H12" s="16">
        <f t="shared" si="1"/>
        <v>0</v>
      </c>
      <c r="I12" s="17" t="str">
        <f t="shared" si="2"/>
        <v>0</v>
      </c>
      <c r="J12" s="35">
        <f>IF(初期条件設定表!C26="当月",'2021年8月作業分'!E36,'2021年7月作業分'!E36)</f>
        <v>0</v>
      </c>
      <c r="K12" s="18">
        <f t="shared" si="3"/>
        <v>0</v>
      </c>
      <c r="L12" s="19">
        <f t="shared" si="0"/>
        <v>0</v>
      </c>
      <c r="P12" s="24">
        <v>130000</v>
      </c>
      <c r="Q12" s="21" t="s">
        <v>25</v>
      </c>
      <c r="R12" s="24">
        <v>138000</v>
      </c>
      <c r="S12" s="25">
        <v>1090</v>
      </c>
      <c r="U12" s="169">
        <f t="shared" si="8"/>
        <v>45809</v>
      </c>
      <c r="W12" s="174" t="str">
        <f t="shared" si="4"/>
        <v/>
      </c>
      <c r="Y12" s="20">
        <f t="shared" si="5"/>
        <v>0</v>
      </c>
    </row>
    <row r="13" spans="1:25" s="20" customFormat="1" ht="13.5" hidden="1" thickBot="1">
      <c r="A13" s="365">
        <f>IF(A12="対象外","対象外",IF(U13&gt;初期条件設定表!$U$32,"対象外",IF(D12&lt;12,A12,A12+1)))</f>
        <v>2025</v>
      </c>
      <c r="B13" s="366"/>
      <c r="C13" s="98" t="s">
        <v>12</v>
      </c>
      <c r="D13" s="96">
        <f t="shared" si="6"/>
        <v>7</v>
      </c>
      <c r="E13" s="97" t="s">
        <v>21</v>
      </c>
      <c r="F13" s="115">
        <f t="shared" si="7"/>
        <v>1</v>
      </c>
      <c r="G13" s="204"/>
      <c r="H13" s="16">
        <f t="shared" si="1"/>
        <v>0</v>
      </c>
      <c r="I13" s="17" t="str">
        <f t="shared" si="2"/>
        <v>0</v>
      </c>
      <c r="J13" s="35">
        <f>IF(初期条件設定表!C26="当月",'2021年9月作業分'!E36,'2021年8月作業分'!E36)</f>
        <v>0</v>
      </c>
      <c r="K13" s="18">
        <f t="shared" si="3"/>
        <v>0</v>
      </c>
      <c r="L13" s="19">
        <f t="shared" si="0"/>
        <v>0</v>
      </c>
      <c r="P13" s="24">
        <v>138000</v>
      </c>
      <c r="Q13" s="21" t="s">
        <v>25</v>
      </c>
      <c r="R13" s="24">
        <v>146000</v>
      </c>
      <c r="S13" s="25">
        <v>1160</v>
      </c>
      <c r="U13" s="169">
        <f t="shared" si="8"/>
        <v>45839</v>
      </c>
      <c r="W13" s="174" t="str">
        <f t="shared" si="4"/>
        <v/>
      </c>
      <c r="Y13" s="20">
        <f t="shared" si="5"/>
        <v>0</v>
      </c>
    </row>
    <row r="14" spans="1:25" s="20" customFormat="1" ht="13.5" hidden="1" thickBot="1">
      <c r="A14" s="365">
        <f>IF(A13="対象外","対象外",IF(U14&gt;初期条件設定表!$U$32,"対象外",IF(D13&lt;12,A13,A13+1)))</f>
        <v>2025</v>
      </c>
      <c r="B14" s="366"/>
      <c r="C14" s="98" t="s">
        <v>12</v>
      </c>
      <c r="D14" s="96">
        <f t="shared" si="6"/>
        <v>8</v>
      </c>
      <c r="E14" s="97" t="s">
        <v>21</v>
      </c>
      <c r="F14" s="115">
        <f t="shared" si="7"/>
        <v>1</v>
      </c>
      <c r="G14" s="204"/>
      <c r="H14" s="16">
        <f t="shared" si="1"/>
        <v>0</v>
      </c>
      <c r="I14" s="17" t="str">
        <f t="shared" si="2"/>
        <v>0</v>
      </c>
      <c r="J14" s="35">
        <f>IF(初期条件設定表!C26="当月",'2021年10月作業分'!E36,'2021年9月作業分'!E36)</f>
        <v>0</v>
      </c>
      <c r="K14" s="18">
        <f t="shared" ref="K14:K19" si="9">I14*J14</f>
        <v>0</v>
      </c>
      <c r="L14" s="19">
        <f t="shared" ref="L14:L19" si="10">IF(G14&lt;=K14,G14,K14)</f>
        <v>0</v>
      </c>
      <c r="P14" s="24">
        <v>146000</v>
      </c>
      <c r="Q14" s="21" t="s">
        <v>25</v>
      </c>
      <c r="R14" s="24">
        <v>155000</v>
      </c>
      <c r="S14" s="25">
        <v>1220</v>
      </c>
      <c r="U14" s="169">
        <f t="shared" si="8"/>
        <v>45870</v>
      </c>
      <c r="W14" s="174" t="str">
        <f t="shared" si="4"/>
        <v/>
      </c>
      <c r="Y14" s="20">
        <f t="shared" si="5"/>
        <v>0</v>
      </c>
    </row>
    <row r="15" spans="1:25" s="20" customFormat="1" ht="13.5" hidden="1" thickBot="1">
      <c r="A15" s="365">
        <f>IF(A14="対象外","対象外",IF(U15&gt;初期条件設定表!$U$32,"対象外",IF(D14&lt;12,A14,A14+1)))</f>
        <v>2025</v>
      </c>
      <c r="B15" s="366"/>
      <c r="C15" s="98" t="s">
        <v>12</v>
      </c>
      <c r="D15" s="96">
        <f t="shared" si="6"/>
        <v>9</v>
      </c>
      <c r="E15" s="97" t="s">
        <v>21</v>
      </c>
      <c r="F15" s="115">
        <f t="shared" si="7"/>
        <v>1</v>
      </c>
      <c r="G15" s="204"/>
      <c r="H15" s="16">
        <f t="shared" si="1"/>
        <v>0</v>
      </c>
      <c r="I15" s="17" t="str">
        <f t="shared" si="2"/>
        <v>0</v>
      </c>
      <c r="J15" s="35">
        <f>IF(初期条件設定表!C26="当月",'2021年11月作業分'!E36,'2021年10月作業分'!E36)</f>
        <v>0</v>
      </c>
      <c r="K15" s="18">
        <f t="shared" si="9"/>
        <v>0</v>
      </c>
      <c r="L15" s="19">
        <f t="shared" si="10"/>
        <v>0</v>
      </c>
      <c r="P15" s="24">
        <v>155000</v>
      </c>
      <c r="Q15" s="21" t="s">
        <v>25</v>
      </c>
      <c r="R15" s="24">
        <v>165000</v>
      </c>
      <c r="S15" s="25">
        <v>1310</v>
      </c>
      <c r="U15" s="169">
        <f t="shared" si="8"/>
        <v>45901</v>
      </c>
      <c r="W15" s="174" t="str">
        <f t="shared" si="4"/>
        <v/>
      </c>
      <c r="Y15" s="20">
        <f t="shared" si="5"/>
        <v>0</v>
      </c>
    </row>
    <row r="16" spans="1:25" s="20" customFormat="1" ht="13.5" hidden="1" thickBot="1">
      <c r="A16" s="365">
        <f>IF(A15="対象外","対象外",IF(U16&gt;初期条件設定表!$U$32,"対象外",IF(D15&lt;12,A15,A15+1)))</f>
        <v>2025</v>
      </c>
      <c r="B16" s="366"/>
      <c r="C16" s="98" t="s">
        <v>12</v>
      </c>
      <c r="D16" s="96">
        <f t="shared" si="6"/>
        <v>10</v>
      </c>
      <c r="E16" s="97" t="s">
        <v>21</v>
      </c>
      <c r="F16" s="115">
        <f t="shared" si="7"/>
        <v>1</v>
      </c>
      <c r="G16" s="204"/>
      <c r="H16" s="16">
        <f t="shared" si="1"/>
        <v>0</v>
      </c>
      <c r="I16" s="17" t="str">
        <f t="shared" si="2"/>
        <v>0</v>
      </c>
      <c r="J16" s="35">
        <f>IF(初期条件設定表!C26="当月",'2025年10月作業分'!E36,'2021年11月作業分'!E36)</f>
        <v>0</v>
      </c>
      <c r="K16" s="18">
        <f t="shared" si="9"/>
        <v>0</v>
      </c>
      <c r="L16" s="19">
        <f t="shared" si="10"/>
        <v>0</v>
      </c>
      <c r="P16" s="24">
        <v>165000</v>
      </c>
      <c r="Q16" s="21" t="s">
        <v>25</v>
      </c>
      <c r="R16" s="24">
        <v>175000</v>
      </c>
      <c r="S16" s="25">
        <v>1390</v>
      </c>
      <c r="U16" s="169">
        <f>DATE(IF(D14&gt;=12,A14+1,A14),D15+1,F15)</f>
        <v>45931</v>
      </c>
      <c r="W16" s="174" t="str">
        <f t="shared" si="4"/>
        <v/>
      </c>
      <c r="Y16" s="20">
        <f t="shared" si="5"/>
        <v>0</v>
      </c>
    </row>
    <row r="17" spans="1:27" s="20" customFormat="1" ht="24.75" customHeight="1" thickBot="1">
      <c r="A17" s="362">
        <f>IF(A16="対象外","対象外",IF(U17&gt;初期条件設定表!$U$32,"対象外",IF(D16&lt;12,A16,A16+1)))</f>
        <v>2025</v>
      </c>
      <c r="B17" s="363"/>
      <c r="C17" s="98" t="s">
        <v>12</v>
      </c>
      <c r="D17" s="96">
        <f t="shared" si="6"/>
        <v>11</v>
      </c>
      <c r="E17" s="97" t="s">
        <v>21</v>
      </c>
      <c r="F17" s="115">
        <f t="shared" si="7"/>
        <v>1</v>
      </c>
      <c r="G17" s="135"/>
      <c r="H17" s="16">
        <f t="shared" si="1"/>
        <v>0</v>
      </c>
      <c r="I17" s="17" t="str">
        <f t="shared" si="2"/>
        <v>0</v>
      </c>
      <c r="J17" s="35">
        <f>IF(初期条件設定表!C26="当月",'2025年11月作業分'!E36,'2025年10月作業分'!E36)</f>
        <v>0</v>
      </c>
      <c r="K17" s="18">
        <f t="shared" si="9"/>
        <v>0</v>
      </c>
      <c r="L17" s="19">
        <f t="shared" si="10"/>
        <v>0</v>
      </c>
      <c r="P17" s="24">
        <v>175000</v>
      </c>
      <c r="Q17" s="21" t="s">
        <v>25</v>
      </c>
      <c r="R17" s="24">
        <v>185000</v>
      </c>
      <c r="S17" s="25">
        <v>1470</v>
      </c>
      <c r="U17" s="169">
        <f>DATE(IF(D15&gt;=12,A15+1,A15),D16+1,F16)</f>
        <v>45962</v>
      </c>
      <c r="W17" s="174" t="str">
        <f t="shared" si="4"/>
        <v/>
      </c>
      <c r="Y17" s="20">
        <f>LOOKUP(H17,$P$10:$P$40,$S$10:$S$40)</f>
        <v>0</v>
      </c>
    </row>
    <row r="18" spans="1:27" s="20" customFormat="1" ht="24.75" customHeight="1" thickBot="1">
      <c r="A18" s="365">
        <f>IF(A17="対象外","対象外",IF(U18&gt;初期条件設定表!$U$32,"対象外",IF(D17&lt;12,A17,A17+1)))</f>
        <v>2025</v>
      </c>
      <c r="B18" s="366"/>
      <c r="C18" s="98" t="s">
        <v>12</v>
      </c>
      <c r="D18" s="96">
        <f t="shared" si="6"/>
        <v>12</v>
      </c>
      <c r="E18" s="97" t="s">
        <v>21</v>
      </c>
      <c r="F18" s="115">
        <f t="shared" si="7"/>
        <v>1</v>
      </c>
      <c r="G18" s="135"/>
      <c r="H18" s="16">
        <f t="shared" si="1"/>
        <v>0</v>
      </c>
      <c r="I18" s="17" t="str">
        <f t="shared" si="2"/>
        <v>0</v>
      </c>
      <c r="J18" s="35">
        <f>IF(初期条件設定表!C26="当月",'2025年12月作業分'!E36,'2025年11月作業分'!E36)</f>
        <v>0</v>
      </c>
      <c r="K18" s="18">
        <f t="shared" si="9"/>
        <v>0</v>
      </c>
      <c r="L18" s="19">
        <f t="shared" si="10"/>
        <v>0</v>
      </c>
      <c r="P18" s="24">
        <v>185000</v>
      </c>
      <c r="Q18" s="21" t="s">
        <v>25</v>
      </c>
      <c r="R18" s="24">
        <v>195000</v>
      </c>
      <c r="S18" s="25">
        <v>1550</v>
      </c>
      <c r="U18" s="169">
        <f>DATE(IF(D16&gt;=12,A16+1,A16),D17+1,F17)</f>
        <v>45992</v>
      </c>
      <c r="W18" s="174" t="str">
        <f t="shared" si="4"/>
        <v/>
      </c>
      <c r="Y18" s="20">
        <f t="shared" ref="Y18:Y28" si="11">LOOKUP(H18,$P$10:$P$40,$S$10:$S$40)</f>
        <v>0</v>
      </c>
    </row>
    <row r="19" spans="1:27" s="20" customFormat="1" ht="25.15" customHeight="1" thickBot="1">
      <c r="A19" s="365">
        <f>IF(A18="対象外","対象外",IF(U19&gt;初期条件設定表!$U$32,"対象外",IF(D18&lt;12,A18,A18+1)))</f>
        <v>2026</v>
      </c>
      <c r="B19" s="366"/>
      <c r="C19" s="98" t="s">
        <v>12</v>
      </c>
      <c r="D19" s="96">
        <f t="shared" si="6"/>
        <v>1</v>
      </c>
      <c r="E19" s="97" t="s">
        <v>21</v>
      </c>
      <c r="F19" s="115">
        <f t="shared" si="7"/>
        <v>1</v>
      </c>
      <c r="G19" s="135"/>
      <c r="H19" s="16">
        <f t="shared" si="1"/>
        <v>0</v>
      </c>
      <c r="I19" s="17" t="str">
        <f t="shared" si="2"/>
        <v>0</v>
      </c>
      <c r="J19" s="35">
        <f>IF(初期条件設定表!C26="当月",'2026年1月作業分'!E36,'2025年12月作業分'!E36)</f>
        <v>0</v>
      </c>
      <c r="K19" s="18">
        <f t="shared" si="9"/>
        <v>0</v>
      </c>
      <c r="L19" s="19">
        <f t="shared" si="10"/>
        <v>0</v>
      </c>
      <c r="P19" s="24">
        <v>195000</v>
      </c>
      <c r="Q19" s="21" t="s">
        <v>25</v>
      </c>
      <c r="R19" s="24">
        <v>210000</v>
      </c>
      <c r="S19" s="25">
        <v>1630</v>
      </c>
      <c r="U19" s="169">
        <f>DATE(IF(D17&gt;=12,A17+1,A17),D18+1,F18)</f>
        <v>46023</v>
      </c>
      <c r="W19" s="174" t="str">
        <f t="shared" si="4"/>
        <v/>
      </c>
      <c r="Y19" s="20">
        <f t="shared" si="11"/>
        <v>0</v>
      </c>
    </row>
    <row r="20" spans="1:27" s="20" customFormat="1" ht="25.15" customHeight="1" thickBot="1">
      <c r="A20" s="365">
        <f>IF(A19="対象外","対象外",IF(U20&gt;初期条件設定表!$U$32,"対象外",IF(D19&lt;12,A19,A19+1)))</f>
        <v>2026</v>
      </c>
      <c r="B20" s="366"/>
      <c r="C20" s="98" t="s">
        <v>12</v>
      </c>
      <c r="D20" s="96">
        <f t="shared" si="6"/>
        <v>2</v>
      </c>
      <c r="E20" s="97" t="s">
        <v>21</v>
      </c>
      <c r="F20" s="115">
        <f t="shared" si="7"/>
        <v>1</v>
      </c>
      <c r="G20" s="135"/>
      <c r="H20" s="16">
        <f t="shared" si="1"/>
        <v>0</v>
      </c>
      <c r="I20" s="17" t="str">
        <f t="shared" si="2"/>
        <v>0</v>
      </c>
      <c r="J20" s="35">
        <f>IF(初期条件設定表!C26="当月",'2026年2月作業分'!E36,'2026年1月作業分'!E36)</f>
        <v>0</v>
      </c>
      <c r="K20" s="18">
        <f t="shared" si="3"/>
        <v>0</v>
      </c>
      <c r="L20" s="19">
        <f t="shared" ref="L20:L28" si="12">IF(G20&lt;=K20,G20,K20)</f>
        <v>0</v>
      </c>
      <c r="P20" s="24">
        <v>210000</v>
      </c>
      <c r="Q20" s="21" t="s">
        <v>25</v>
      </c>
      <c r="R20" s="24">
        <v>230000</v>
      </c>
      <c r="S20" s="25">
        <v>1800</v>
      </c>
      <c r="U20" s="169">
        <f t="shared" si="8"/>
        <v>46054</v>
      </c>
      <c r="W20" s="174" t="str">
        <f t="shared" si="4"/>
        <v/>
      </c>
      <c r="Y20" s="20">
        <f t="shared" si="11"/>
        <v>0</v>
      </c>
    </row>
    <row r="21" spans="1:27" s="20" customFormat="1" ht="25.15" customHeight="1" thickBot="1">
      <c r="A21" s="365">
        <f>IF(A20="対象外","対象外",IF(U21&gt;初期条件設定表!$U$32,"対象外",IF(D20&lt;12,A20,A20+1)))</f>
        <v>2026</v>
      </c>
      <c r="B21" s="366"/>
      <c r="C21" s="98" t="s">
        <v>12</v>
      </c>
      <c r="D21" s="96">
        <f t="shared" si="6"/>
        <v>3</v>
      </c>
      <c r="E21" s="97" t="s">
        <v>21</v>
      </c>
      <c r="F21" s="115">
        <f t="shared" si="7"/>
        <v>1</v>
      </c>
      <c r="G21" s="135"/>
      <c r="H21" s="16">
        <f t="shared" si="1"/>
        <v>0</v>
      </c>
      <c r="I21" s="17" t="str">
        <f>IF($G21&lt;10000,"0",LOOKUP(H21,$P$10:$P$40,$S$10:$S$40))</f>
        <v>0</v>
      </c>
      <c r="J21" s="35">
        <f>IF(初期条件設定表!C26="当月",'2026年3月作業分'!E36,'2026年2月作業分'!E36)</f>
        <v>0</v>
      </c>
      <c r="K21" s="18">
        <f t="shared" si="3"/>
        <v>0</v>
      </c>
      <c r="L21" s="19">
        <f t="shared" si="12"/>
        <v>0</v>
      </c>
      <c r="P21" s="24">
        <v>230000</v>
      </c>
      <c r="Q21" s="21" t="s">
        <v>25</v>
      </c>
      <c r="R21" s="24">
        <v>250000</v>
      </c>
      <c r="S21" s="25">
        <v>1960</v>
      </c>
      <c r="U21" s="169">
        <f t="shared" si="8"/>
        <v>46082</v>
      </c>
      <c r="W21" s="174" t="str">
        <f t="shared" si="4"/>
        <v/>
      </c>
      <c r="Y21" s="20">
        <f t="shared" si="11"/>
        <v>0</v>
      </c>
    </row>
    <row r="22" spans="1:27" ht="25.15" customHeight="1" thickBot="1">
      <c r="A22" s="365">
        <f>IF(A21="対象外","対象外",IF(U22&gt;初期条件設定表!$U$32,"対象外",IF(D21&lt;12,A21,A21+1)))</f>
        <v>2026</v>
      </c>
      <c r="B22" s="366"/>
      <c r="C22" s="98" t="s">
        <v>12</v>
      </c>
      <c r="D22" s="96">
        <f t="shared" si="6"/>
        <v>4</v>
      </c>
      <c r="E22" s="97" t="s">
        <v>21</v>
      </c>
      <c r="F22" s="115">
        <f t="shared" si="7"/>
        <v>1</v>
      </c>
      <c r="G22" s="135"/>
      <c r="H22" s="16">
        <f t="shared" si="1"/>
        <v>0</v>
      </c>
      <c r="I22" s="17" t="str">
        <f t="shared" si="2"/>
        <v>0</v>
      </c>
      <c r="J22" s="35">
        <f>IF(初期条件設定表!C26="当月",'2026年4月作業分'!E36,'2026年3月作業分'!E36)</f>
        <v>0</v>
      </c>
      <c r="K22" s="18">
        <f t="shared" ref="K22:K24" si="13">I22*J22</f>
        <v>0</v>
      </c>
      <c r="L22" s="19">
        <f t="shared" si="12"/>
        <v>0</v>
      </c>
      <c r="M22" s="20"/>
      <c r="P22" s="24">
        <v>250000</v>
      </c>
      <c r="Q22" s="21" t="s">
        <v>25</v>
      </c>
      <c r="R22" s="24">
        <v>270000</v>
      </c>
      <c r="S22" s="25">
        <v>2130</v>
      </c>
      <c r="T22" s="20"/>
      <c r="U22" s="169">
        <f t="shared" si="8"/>
        <v>46113</v>
      </c>
      <c r="V22" s="20"/>
      <c r="W22" s="174" t="str">
        <f t="shared" si="4"/>
        <v/>
      </c>
      <c r="X22" s="20"/>
      <c r="Y22" s="20">
        <f t="shared" si="11"/>
        <v>0</v>
      </c>
      <c r="Z22" s="20"/>
      <c r="AA22" s="20"/>
    </row>
    <row r="23" spans="1:27" s="20" customFormat="1" ht="25.15" customHeight="1" thickBot="1">
      <c r="A23" s="365">
        <f>IF(A22="対象外","対象外",IF(U23&gt;初期条件設定表!$U$32,"対象外",IF(D22&lt;12,A22,A22+1)))</f>
        <v>2026</v>
      </c>
      <c r="B23" s="366"/>
      <c r="C23" s="98" t="s">
        <v>12</v>
      </c>
      <c r="D23" s="96">
        <f t="shared" si="6"/>
        <v>5</v>
      </c>
      <c r="E23" s="97" t="s">
        <v>21</v>
      </c>
      <c r="F23" s="115">
        <f t="shared" si="7"/>
        <v>1</v>
      </c>
      <c r="G23" s="135"/>
      <c r="H23" s="16">
        <f t="shared" si="1"/>
        <v>0</v>
      </c>
      <c r="I23" s="17" t="str">
        <f t="shared" si="2"/>
        <v>0</v>
      </c>
      <c r="J23" s="35">
        <f>IF(初期条件設定表!C26="当月",'2026年5月作業分'!E36,'2026年4月作業分'!E36)</f>
        <v>0</v>
      </c>
      <c r="K23" s="18">
        <f t="shared" si="13"/>
        <v>0</v>
      </c>
      <c r="L23" s="19">
        <f t="shared" si="12"/>
        <v>0</v>
      </c>
      <c r="P23" s="24">
        <v>270000</v>
      </c>
      <c r="Q23" s="21" t="s">
        <v>25</v>
      </c>
      <c r="R23" s="24">
        <v>290000</v>
      </c>
      <c r="S23" s="25">
        <v>2290</v>
      </c>
      <c r="U23" s="169">
        <f t="shared" si="8"/>
        <v>46143</v>
      </c>
      <c r="W23" s="174" t="str">
        <f t="shared" si="4"/>
        <v/>
      </c>
      <c r="Y23" s="20">
        <f t="shared" si="11"/>
        <v>0</v>
      </c>
    </row>
    <row r="24" spans="1:27" s="20" customFormat="1" ht="25.15" customHeight="1" thickBot="1">
      <c r="A24" s="365">
        <f>IF(A23="対象外","対象外",IF(U24&gt;初期条件設定表!$U$32,"対象外",IF(D23&lt;12,A23,A23+1)))</f>
        <v>2026</v>
      </c>
      <c r="B24" s="366"/>
      <c r="C24" s="98" t="s">
        <v>12</v>
      </c>
      <c r="D24" s="96">
        <f t="shared" si="6"/>
        <v>6</v>
      </c>
      <c r="E24" s="97" t="s">
        <v>21</v>
      </c>
      <c r="F24" s="115">
        <f t="shared" si="7"/>
        <v>1</v>
      </c>
      <c r="G24" s="135"/>
      <c r="H24" s="16">
        <f t="shared" si="1"/>
        <v>0</v>
      </c>
      <c r="I24" s="17" t="str">
        <f t="shared" si="2"/>
        <v>0</v>
      </c>
      <c r="J24" s="35">
        <f>IF(初期条件設定表!C26="当月",'2026年6月作業分'!E36,'2026年5月作業分'!E36)</f>
        <v>0</v>
      </c>
      <c r="K24" s="18">
        <f t="shared" si="13"/>
        <v>0</v>
      </c>
      <c r="L24" s="19">
        <f t="shared" si="12"/>
        <v>0</v>
      </c>
      <c r="P24" s="24">
        <v>290000</v>
      </c>
      <c r="Q24" s="21" t="s">
        <v>25</v>
      </c>
      <c r="R24" s="24">
        <v>310000</v>
      </c>
      <c r="S24" s="25">
        <v>2450</v>
      </c>
      <c r="U24" s="169">
        <f t="shared" si="8"/>
        <v>46174</v>
      </c>
      <c r="W24" s="174" t="str">
        <f t="shared" si="4"/>
        <v/>
      </c>
      <c r="Y24" s="20">
        <f t="shared" si="11"/>
        <v>0</v>
      </c>
    </row>
    <row r="25" spans="1:27" s="20" customFormat="1" ht="25.15" customHeight="1" thickBot="1">
      <c r="A25" s="362">
        <f>IF(A24="対象外","対象外",IF(U25&gt;初期条件設定表!$U$32,"対象外",IF(D24&lt;12,A24,A24+1)))</f>
        <v>2026</v>
      </c>
      <c r="B25" s="363"/>
      <c r="C25" s="98" t="s">
        <v>12</v>
      </c>
      <c r="D25" s="96">
        <f t="shared" si="6"/>
        <v>7</v>
      </c>
      <c r="E25" s="97" t="s">
        <v>21</v>
      </c>
      <c r="F25" s="167">
        <v>1</v>
      </c>
      <c r="G25" s="136"/>
      <c r="H25" s="16">
        <f t="shared" si="1"/>
        <v>0</v>
      </c>
      <c r="I25" s="17" t="str">
        <f t="shared" ref="I25:I27" si="14">IF($G25&lt;10000,"0",LOOKUP(H25,$P$10:$P$40,$S$10:$S$40))</f>
        <v>0</v>
      </c>
      <c r="J25" s="35">
        <f>IF(初期条件設定表!C26="当月",'2026年7月作業分'!E36,'2026年6月作業分'!E36)</f>
        <v>0</v>
      </c>
      <c r="K25" s="18">
        <f t="shared" ref="K25:K27" si="15">I25*J25</f>
        <v>0</v>
      </c>
      <c r="L25" s="19">
        <f t="shared" ref="L25:L27" si="16">IF(G25&lt;=K25,G25,K25)</f>
        <v>0</v>
      </c>
      <c r="P25" s="24">
        <v>310000</v>
      </c>
      <c r="Q25" s="21" t="s">
        <v>25</v>
      </c>
      <c r="R25" s="24">
        <v>330000</v>
      </c>
      <c r="S25" s="25">
        <v>2620</v>
      </c>
      <c r="U25" s="169">
        <f t="shared" si="8"/>
        <v>46204</v>
      </c>
      <c r="W25" s="174" t="str">
        <f t="shared" si="4"/>
        <v/>
      </c>
      <c r="Y25" s="20">
        <f t="shared" si="11"/>
        <v>0</v>
      </c>
    </row>
    <row r="26" spans="1:27" s="20" customFormat="1" ht="25.15" customHeight="1" thickBot="1">
      <c r="A26" s="362">
        <f>IF(A25="対象外","対象外",IF(U26&gt;初期条件設定表!$U$32,"対象外",IF(D25&lt;12,A25,A25+1)))</f>
        <v>2026</v>
      </c>
      <c r="B26" s="363"/>
      <c r="C26" s="98" t="s">
        <v>12</v>
      </c>
      <c r="D26" s="96">
        <f t="shared" si="6"/>
        <v>8</v>
      </c>
      <c r="E26" s="97" t="s">
        <v>21</v>
      </c>
      <c r="F26" s="167">
        <v>1</v>
      </c>
      <c r="G26" s="136"/>
      <c r="H26" s="16">
        <f t="shared" si="1"/>
        <v>0</v>
      </c>
      <c r="I26" s="17" t="str">
        <f t="shared" si="14"/>
        <v>0</v>
      </c>
      <c r="J26" s="35">
        <f>IF(初期条件設定表!C26="当月",'2026年8月作業分'!E36,'2026年7月作業分'!E36)</f>
        <v>0</v>
      </c>
      <c r="K26" s="18">
        <f t="shared" si="15"/>
        <v>0</v>
      </c>
      <c r="L26" s="19">
        <f t="shared" si="16"/>
        <v>0</v>
      </c>
      <c r="P26" s="24">
        <v>330000</v>
      </c>
      <c r="Q26" s="21" t="s">
        <v>25</v>
      </c>
      <c r="R26" s="24">
        <v>350000</v>
      </c>
      <c r="S26" s="25">
        <v>2780</v>
      </c>
      <c r="U26" s="169">
        <f t="shared" si="8"/>
        <v>46235</v>
      </c>
      <c r="W26" s="174" t="str">
        <f t="shared" si="4"/>
        <v/>
      </c>
      <c r="Y26" s="20">
        <f t="shared" si="11"/>
        <v>0</v>
      </c>
    </row>
    <row r="27" spans="1:27" s="20" customFormat="1" ht="25.15" customHeight="1" thickBot="1">
      <c r="A27" s="362">
        <f>IF(A26="対象外","対象外",IF(U27&gt;初期条件設定表!$U$32,"対象外",IF(D26&lt;12,A26,A26+1)))</f>
        <v>2026</v>
      </c>
      <c r="B27" s="363"/>
      <c r="C27" s="98" t="s">
        <v>12</v>
      </c>
      <c r="D27" s="96">
        <f t="shared" si="6"/>
        <v>9</v>
      </c>
      <c r="E27" s="97" t="s">
        <v>21</v>
      </c>
      <c r="F27" s="167">
        <v>1</v>
      </c>
      <c r="G27" s="136"/>
      <c r="H27" s="16">
        <f t="shared" si="1"/>
        <v>0</v>
      </c>
      <c r="I27" s="17" t="str">
        <f t="shared" si="14"/>
        <v>0</v>
      </c>
      <c r="J27" s="35">
        <f>IF(初期条件設定表!C26="当月",'2026年9月作業分'!E36,'2026年8月作業分'!E36)</f>
        <v>0</v>
      </c>
      <c r="K27" s="18">
        <f t="shared" si="15"/>
        <v>0</v>
      </c>
      <c r="L27" s="19">
        <f t="shared" si="16"/>
        <v>0</v>
      </c>
      <c r="P27" s="24">
        <v>350000</v>
      </c>
      <c r="Q27" s="21" t="s">
        <v>25</v>
      </c>
      <c r="R27" s="24">
        <v>370000</v>
      </c>
      <c r="S27" s="25">
        <v>2950</v>
      </c>
      <c r="U27" s="169">
        <f t="shared" si="8"/>
        <v>46266</v>
      </c>
      <c r="W27" s="174" t="str">
        <f t="shared" si="4"/>
        <v/>
      </c>
      <c r="Y27" s="20">
        <f t="shared" si="11"/>
        <v>0</v>
      </c>
    </row>
    <row r="28" spans="1:27" s="20" customFormat="1" ht="25.15" customHeight="1" thickBot="1">
      <c r="A28" s="365">
        <f>IF(A27="対象外","対象外",IF(U28&gt;初期条件設定表!$U$32,"対象外",IF(D27&lt;12,A27,A27+1)))</f>
        <v>2026</v>
      </c>
      <c r="B28" s="366"/>
      <c r="C28" s="16" t="s">
        <v>12</v>
      </c>
      <c r="D28" s="96">
        <f t="shared" si="6"/>
        <v>10</v>
      </c>
      <c r="E28" s="97" t="s">
        <v>21</v>
      </c>
      <c r="F28" s="114">
        <f>F24</f>
        <v>1</v>
      </c>
      <c r="G28" s="136"/>
      <c r="H28" s="16">
        <f t="shared" si="1"/>
        <v>0</v>
      </c>
      <c r="I28" s="17" t="str">
        <f>IF($G28&lt;10000,"0",LOOKUP(H28,$P$10:$P$40,$S$10:$S$40))</f>
        <v>0</v>
      </c>
      <c r="J28" s="35">
        <f>IF(初期条件設定表!C26="当月",'2026年10月作業分'!E36,'2026年9月作業分'!E36)</f>
        <v>0</v>
      </c>
      <c r="K28" s="18">
        <f t="shared" si="3"/>
        <v>0</v>
      </c>
      <c r="L28" s="19">
        <f t="shared" si="12"/>
        <v>0</v>
      </c>
      <c r="P28" s="24">
        <v>370000</v>
      </c>
      <c r="Q28" s="21" t="s">
        <v>25</v>
      </c>
      <c r="R28" s="24">
        <v>395000</v>
      </c>
      <c r="S28" s="25">
        <v>3110</v>
      </c>
      <c r="U28" s="170">
        <f t="shared" si="8"/>
        <v>46296</v>
      </c>
      <c r="W28" s="174" t="str">
        <f t="shared" si="4"/>
        <v/>
      </c>
      <c r="Y28" s="20">
        <f t="shared" si="11"/>
        <v>0</v>
      </c>
    </row>
    <row r="29" spans="1:27" ht="30" customHeight="1" thickBot="1">
      <c r="A29" s="377" t="s">
        <v>26</v>
      </c>
      <c r="B29" s="378"/>
      <c r="C29" s="378"/>
      <c r="D29" s="378"/>
      <c r="E29" s="378"/>
      <c r="F29" s="378"/>
      <c r="G29" s="379"/>
      <c r="H29" s="374"/>
      <c r="I29" s="375"/>
      <c r="J29" s="102">
        <f>SUM(J8:J28)</f>
        <v>0</v>
      </c>
      <c r="K29" s="103">
        <f t="shared" ref="K29:L29" si="17">SUM(K8:K28)</f>
        <v>0</v>
      </c>
      <c r="L29" s="104">
        <f t="shared" si="17"/>
        <v>0</v>
      </c>
      <c r="P29" s="24">
        <v>395000</v>
      </c>
      <c r="Q29" s="21" t="s">
        <v>25</v>
      </c>
      <c r="R29" s="24">
        <v>425000</v>
      </c>
      <c r="S29" s="25">
        <v>3360</v>
      </c>
      <c r="U29" s="112"/>
      <c r="W29" s="175"/>
    </row>
    <row r="30" spans="1:27" ht="19.5" customHeight="1">
      <c r="B30" s="185"/>
      <c r="C30" s="185"/>
      <c r="D30" s="188"/>
      <c r="E30" s="186"/>
      <c r="F30" s="186"/>
      <c r="G30" s="185"/>
      <c r="P30" s="24">
        <v>425000</v>
      </c>
      <c r="Q30" s="21" t="s">
        <v>25</v>
      </c>
      <c r="R30" s="24">
        <v>455000</v>
      </c>
      <c r="S30" s="25">
        <v>3600</v>
      </c>
      <c r="W30" s="208"/>
    </row>
    <row r="31" spans="1:27" ht="19.5" customHeight="1">
      <c r="B31" s="189"/>
      <c r="C31" s="189"/>
      <c r="D31" s="189"/>
      <c r="E31" s="189"/>
      <c r="F31" s="189"/>
      <c r="G31" s="189"/>
      <c r="P31" s="24">
        <v>455000</v>
      </c>
      <c r="Q31" s="21" t="s">
        <v>25</v>
      </c>
      <c r="R31" s="24">
        <v>485000</v>
      </c>
      <c r="S31" s="25">
        <v>3850</v>
      </c>
      <c r="W31" s="208"/>
    </row>
    <row r="32" spans="1:27" ht="19.5" customHeight="1">
      <c r="E32" s="26"/>
      <c r="F32" s="26"/>
      <c r="P32" s="24">
        <v>485000</v>
      </c>
      <c r="Q32" s="21" t="s">
        <v>25</v>
      </c>
      <c r="R32" s="24">
        <v>515000</v>
      </c>
      <c r="S32" s="25">
        <v>4090</v>
      </c>
      <c r="W32" s="208"/>
    </row>
    <row r="33" spans="5:29" ht="19.5" customHeight="1">
      <c r="E33" s="26"/>
      <c r="F33" s="26"/>
      <c r="P33" s="24">
        <v>515000</v>
      </c>
      <c r="Q33" s="21" t="s">
        <v>25</v>
      </c>
      <c r="R33" s="24">
        <v>545000</v>
      </c>
      <c r="S33" s="25">
        <v>4340</v>
      </c>
      <c r="V33" s="208"/>
      <c r="W33" s="208"/>
      <c r="X33" s="208"/>
    </row>
    <row r="34" spans="5:29" ht="19.5" customHeight="1">
      <c r="E34" s="26"/>
      <c r="F34" s="26"/>
      <c r="P34" s="24">
        <v>545000</v>
      </c>
      <c r="Q34" s="21" t="s">
        <v>25</v>
      </c>
      <c r="R34" s="24">
        <v>575000</v>
      </c>
      <c r="S34" s="25">
        <v>4580</v>
      </c>
      <c r="V34" s="208"/>
      <c r="W34" s="208"/>
      <c r="X34" s="208"/>
    </row>
    <row r="35" spans="5:29" ht="19.5" customHeight="1">
      <c r="P35" s="24">
        <v>575000</v>
      </c>
      <c r="Q35" s="21" t="s">
        <v>25</v>
      </c>
      <c r="R35" s="24">
        <v>605000</v>
      </c>
      <c r="S35" s="25">
        <v>4830</v>
      </c>
      <c r="V35" s="208"/>
      <c r="W35" s="208"/>
      <c r="X35" s="208"/>
    </row>
    <row r="36" spans="5:29" ht="19.5" customHeight="1">
      <c r="E36" s="26"/>
      <c r="F36" s="26"/>
      <c r="P36" s="24">
        <v>605000</v>
      </c>
      <c r="Q36" s="21" t="s">
        <v>25</v>
      </c>
      <c r="R36" s="24"/>
      <c r="S36" s="25">
        <v>5080</v>
      </c>
      <c r="V36" s="208"/>
      <c r="W36" s="208"/>
      <c r="X36" s="208"/>
    </row>
    <row r="37" spans="5:29" ht="19.5" customHeight="1">
      <c r="E37" s="26"/>
      <c r="F37" s="26"/>
      <c r="P37" s="24"/>
      <c r="Q37" s="21"/>
      <c r="R37" s="24"/>
      <c r="S37" s="25"/>
      <c r="V37" s="208"/>
      <c r="W37" s="208"/>
      <c r="X37" s="208"/>
    </row>
    <row r="38" spans="5:29" ht="19.5" customHeight="1">
      <c r="P38" s="24"/>
      <c r="Q38" s="21"/>
      <c r="R38" s="29"/>
      <c r="S38" s="25"/>
      <c r="V38" s="208"/>
      <c r="W38" s="208"/>
      <c r="X38" s="208"/>
    </row>
    <row r="39" spans="5:29" ht="21.65" customHeight="1">
      <c r="P39" s="29"/>
      <c r="Q39" s="21"/>
      <c r="R39" s="29"/>
      <c r="S39" s="30"/>
      <c r="V39" s="208"/>
      <c r="W39" s="208"/>
      <c r="X39" s="208"/>
    </row>
    <row r="40" spans="5:29" ht="19.5" customHeight="1">
      <c r="P40" s="29"/>
      <c r="Q40" s="21"/>
      <c r="R40" s="31"/>
      <c r="S40" s="30"/>
      <c r="V40" s="208"/>
      <c r="W40" s="208"/>
      <c r="X40" s="208"/>
    </row>
    <row r="41" spans="5:29" ht="21.75" customHeight="1"/>
    <row r="44" spans="5:29" ht="20.149999999999999" customHeight="1">
      <c r="X44" s="376"/>
      <c r="Y44" s="376"/>
      <c r="Z44" s="376"/>
      <c r="AA44" s="376"/>
      <c r="AB44" s="376"/>
      <c r="AC44" s="376"/>
    </row>
    <row r="45" spans="5:29" ht="20.149999999999999" customHeight="1">
      <c r="X45" s="209"/>
      <c r="Y45" s="210"/>
      <c r="Z45" s="209"/>
      <c r="AA45" s="209"/>
      <c r="AB45" s="210"/>
      <c r="AC45" s="209"/>
    </row>
    <row r="46" spans="5:29" ht="20.149999999999999" customHeight="1">
      <c r="X46" s="209"/>
      <c r="Y46" s="210"/>
      <c r="Z46" s="211"/>
      <c r="AA46" s="209"/>
      <c r="AB46" s="210"/>
      <c r="AC46" s="209"/>
    </row>
    <row r="47" spans="5:29" ht="20.149999999999999" customHeight="1">
      <c r="X47" s="209"/>
      <c r="Y47" s="210"/>
      <c r="Z47" s="209"/>
      <c r="AA47" s="209"/>
      <c r="AB47" s="210"/>
      <c r="AC47" s="209"/>
    </row>
    <row r="48" spans="5:29" ht="20.149999999999999" customHeight="1">
      <c r="X48" s="209"/>
      <c r="Y48" s="210"/>
      <c r="Z48" s="209"/>
      <c r="AA48" s="209"/>
      <c r="AB48" s="210"/>
      <c r="AC48" s="209"/>
    </row>
    <row r="49" spans="24:29" ht="20.149999999999999" customHeight="1">
      <c r="X49" s="209"/>
      <c r="Y49" s="210"/>
      <c r="Z49" s="209"/>
      <c r="AA49" s="209"/>
      <c r="AB49" s="210"/>
      <c r="AC49" s="209"/>
    </row>
    <row r="50" spans="24:29" ht="20.149999999999999" customHeight="1">
      <c r="X50" s="209"/>
      <c r="Y50" s="210"/>
      <c r="Z50" s="209"/>
      <c r="AA50" s="209"/>
      <c r="AB50" s="210"/>
      <c r="AC50" s="209"/>
    </row>
    <row r="51" spans="24:29" ht="20.149999999999999" customHeight="1">
      <c r="X51" s="209"/>
      <c r="Y51" s="210"/>
      <c r="Z51" s="209"/>
      <c r="AA51" s="209"/>
      <c r="AB51" s="210"/>
      <c r="AC51" s="209"/>
    </row>
    <row r="52" spans="24:29" ht="20.149999999999999" customHeight="1">
      <c r="X52" s="209"/>
      <c r="Y52" s="210"/>
      <c r="Z52" s="209"/>
      <c r="AA52" s="209"/>
      <c r="AB52" s="210"/>
      <c r="AC52" s="209"/>
    </row>
    <row r="53" spans="24:29" ht="20.149999999999999" customHeight="1">
      <c r="X53" s="209"/>
      <c r="Y53" s="210"/>
      <c r="Z53" s="209"/>
      <c r="AA53" s="209"/>
      <c r="AB53" s="210"/>
      <c r="AC53" s="209"/>
    </row>
    <row r="54" spans="24:29" ht="20.149999999999999" customHeight="1">
      <c r="X54" s="209"/>
      <c r="Y54" s="209"/>
      <c r="Z54" s="209"/>
      <c r="AA54" s="209"/>
      <c r="AB54" s="210"/>
      <c r="AC54" s="209"/>
    </row>
    <row r="55" spans="24:29" ht="20.149999999999999" customHeight="1">
      <c r="X55" s="209"/>
      <c r="Y55" s="209"/>
      <c r="Z55" s="209"/>
      <c r="AA55" s="209"/>
      <c r="AB55" s="210"/>
      <c r="AC55" s="209"/>
    </row>
    <row r="56" spans="24:29" ht="20.149999999999999" customHeight="1">
      <c r="X56" s="209"/>
      <c r="Y56" s="209"/>
      <c r="Z56" s="209"/>
      <c r="AA56" s="209"/>
      <c r="AB56" s="210"/>
      <c r="AC56" s="209"/>
    </row>
    <row r="57" spans="24:29" ht="20.149999999999999" customHeight="1">
      <c r="X57" s="209"/>
      <c r="Y57" s="209"/>
      <c r="Z57" s="209"/>
      <c r="AA57" s="209"/>
      <c r="AB57" s="210"/>
      <c r="AC57" s="209"/>
    </row>
    <row r="58" spans="24:29" ht="20.149999999999999" customHeight="1">
      <c r="X58" s="209"/>
      <c r="Y58" s="209"/>
      <c r="Z58" s="209"/>
      <c r="AA58" s="209"/>
      <c r="AB58" s="210"/>
      <c r="AC58" s="209"/>
    </row>
    <row r="59" spans="24:29" ht="20.149999999999999" customHeight="1">
      <c r="X59" s="209"/>
      <c r="Y59" s="209"/>
      <c r="Z59" s="209"/>
      <c r="AA59" s="209"/>
      <c r="AB59" s="210"/>
      <c r="AC59" s="209"/>
    </row>
    <row r="60" spans="24:29" ht="20.149999999999999" customHeight="1">
      <c r="X60" s="209"/>
      <c r="Y60" s="209"/>
      <c r="Z60" s="209"/>
      <c r="AA60" s="209"/>
      <c r="AB60" s="210"/>
      <c r="AC60" s="209"/>
    </row>
    <row r="61" spans="24:29" ht="20.149999999999999" customHeight="1">
      <c r="X61" s="209"/>
      <c r="Y61" s="209"/>
      <c r="Z61" s="209"/>
      <c r="AA61" s="209"/>
      <c r="AB61" s="210"/>
      <c r="AC61" s="209"/>
    </row>
    <row r="62" spans="24:29" ht="20.149999999999999" customHeight="1">
      <c r="X62" s="209"/>
      <c r="Y62" s="209"/>
      <c r="Z62" s="209"/>
      <c r="AA62" s="209"/>
      <c r="AB62" s="210"/>
      <c r="AC62" s="209"/>
    </row>
    <row r="63" spans="24:29" ht="20.149999999999999" customHeight="1">
      <c r="X63" s="209"/>
      <c r="Y63" s="209"/>
      <c r="Z63" s="209"/>
      <c r="AA63" s="209"/>
      <c r="AB63" s="210"/>
      <c r="AC63" s="209"/>
    </row>
    <row r="64" spans="24:29" ht="20.149999999999999" customHeight="1">
      <c r="X64" s="209"/>
      <c r="Y64" s="209"/>
      <c r="Z64" s="209"/>
      <c r="AA64" s="209"/>
      <c r="AB64" s="210"/>
      <c r="AC64" s="209"/>
    </row>
    <row r="65" spans="24:29" ht="20.149999999999999" customHeight="1">
      <c r="X65" s="209"/>
      <c r="Y65" s="209"/>
      <c r="Z65" s="209"/>
      <c r="AA65" s="209"/>
      <c r="AB65" s="210"/>
      <c r="AC65" s="209"/>
    </row>
    <row r="66" spans="24:29" ht="20.149999999999999" customHeight="1">
      <c r="X66" s="209"/>
      <c r="Y66" s="209"/>
      <c r="Z66" s="209"/>
      <c r="AA66" s="209"/>
      <c r="AB66" s="210"/>
      <c r="AC66" s="209"/>
    </row>
    <row r="67" spans="24:29" ht="20.149999999999999" customHeight="1">
      <c r="X67" s="209"/>
      <c r="Y67" s="209"/>
      <c r="Z67" s="209"/>
      <c r="AA67" s="209"/>
      <c r="AB67" s="210"/>
      <c r="AC67" s="209"/>
    </row>
    <row r="68" spans="24:29" ht="20.149999999999999" customHeight="1">
      <c r="X68" s="209"/>
      <c r="Y68" s="209"/>
      <c r="Z68" s="209"/>
      <c r="AA68" s="209"/>
      <c r="AB68" s="210"/>
      <c r="AC68" s="209"/>
    </row>
    <row r="69" spans="24:29" ht="20.149999999999999" customHeight="1">
      <c r="X69" s="209"/>
      <c r="Y69" s="209"/>
      <c r="Z69" s="209"/>
      <c r="AA69" s="209"/>
      <c r="AB69" s="210"/>
      <c r="AC69" s="209"/>
    </row>
    <row r="70" spans="24:29" ht="20.149999999999999" customHeight="1">
      <c r="X70" s="209"/>
      <c r="Y70" s="209"/>
      <c r="Z70" s="209"/>
      <c r="AA70" s="209"/>
      <c r="AB70" s="210"/>
      <c r="AC70" s="209"/>
    </row>
    <row r="71" spans="24:29" ht="20.149999999999999" customHeight="1">
      <c r="X71" s="209"/>
      <c r="Y71" s="209"/>
      <c r="Z71" s="209"/>
      <c r="AA71" s="209"/>
      <c r="AB71" s="210"/>
      <c r="AC71" s="209"/>
    </row>
    <row r="72" spans="24:29" ht="20.149999999999999" customHeight="1">
      <c r="X72" s="209"/>
      <c r="Y72" s="209"/>
      <c r="Z72" s="209"/>
      <c r="AA72" s="209"/>
      <c r="AB72" s="210"/>
      <c r="AC72" s="209"/>
    </row>
    <row r="73" spans="24:29" ht="20.149999999999999" customHeight="1">
      <c r="X73" s="209"/>
      <c r="Y73" s="209"/>
      <c r="Z73" s="209"/>
      <c r="AA73" s="209"/>
      <c r="AB73" s="210"/>
      <c r="AC73" s="209"/>
    </row>
    <row r="74" spans="24:29" ht="20.149999999999999" customHeight="1">
      <c r="X74" s="209"/>
      <c r="Y74" s="209"/>
      <c r="Z74" s="209"/>
      <c r="AA74" s="209"/>
      <c r="AB74" s="210"/>
      <c r="AC74" s="209"/>
    </row>
    <row r="75" spans="24:29" ht="20.149999999999999" customHeight="1">
      <c r="X75" s="209"/>
      <c r="Y75" s="209"/>
      <c r="Z75" s="209"/>
      <c r="AA75" s="209"/>
      <c r="AB75" s="210"/>
      <c r="AC75" s="209"/>
    </row>
    <row r="76" spans="24:29" ht="20.149999999999999" customHeight="1">
      <c r="X76" s="209"/>
      <c r="Y76" s="209"/>
      <c r="Z76" s="209"/>
      <c r="AA76" s="209"/>
      <c r="AB76" s="210"/>
      <c r="AC76" s="209"/>
    </row>
    <row r="77" spans="24:29" ht="20.149999999999999" customHeight="1">
      <c r="X77" s="209"/>
      <c r="Y77" s="209"/>
      <c r="Z77" s="209"/>
      <c r="AA77" s="209"/>
      <c r="AB77" s="210"/>
      <c r="AC77" s="209"/>
    </row>
    <row r="78" spans="24:29" ht="20.149999999999999" customHeight="1">
      <c r="X78" s="209"/>
      <c r="Y78" s="209"/>
      <c r="Z78" s="209"/>
      <c r="AA78" s="209"/>
      <c r="AB78" s="210"/>
      <c r="AC78" s="209"/>
    </row>
    <row r="79" spans="24:29" ht="20.149999999999999" customHeight="1">
      <c r="X79" s="209"/>
      <c r="Y79" s="209"/>
      <c r="Z79" s="209"/>
      <c r="AA79" s="209"/>
      <c r="AB79" s="209"/>
      <c r="AC79" s="209"/>
    </row>
    <row r="80" spans="24:29" ht="20.149999999999999" customHeight="1">
      <c r="X80" s="209"/>
      <c r="Y80" s="209"/>
      <c r="Z80" s="209"/>
      <c r="AA80" s="209"/>
      <c r="AB80" s="209"/>
      <c r="AC80" s="209"/>
    </row>
  </sheetData>
  <sheetProtection sheet="1" selectLockedCells="1"/>
  <mergeCells count="35">
    <mergeCell ref="A2:L2"/>
    <mergeCell ref="A3:L3"/>
    <mergeCell ref="A4:L4"/>
    <mergeCell ref="D5:L5"/>
    <mergeCell ref="D6:L6"/>
    <mergeCell ref="A12:B12"/>
    <mergeCell ref="A13:B13"/>
    <mergeCell ref="H29:I29"/>
    <mergeCell ref="X44:AC44"/>
    <mergeCell ref="A21:B21"/>
    <mergeCell ref="A15:B15"/>
    <mergeCell ref="A16:B16"/>
    <mergeCell ref="A26:B26"/>
    <mergeCell ref="A22:B22"/>
    <mergeCell ref="A17:B17"/>
    <mergeCell ref="A29:G29"/>
    <mergeCell ref="A28:B28"/>
    <mergeCell ref="A24:B24"/>
    <mergeCell ref="A27:B27"/>
    <mergeCell ref="P7:S7"/>
    <mergeCell ref="P8:R8"/>
    <mergeCell ref="A25:B25"/>
    <mergeCell ref="A6:C6"/>
    <mergeCell ref="A5:C5"/>
    <mergeCell ref="A14:B14"/>
    <mergeCell ref="A7:C7"/>
    <mergeCell ref="D7:E7"/>
    <mergeCell ref="A8:B8"/>
    <mergeCell ref="A9:B9"/>
    <mergeCell ref="A23:B23"/>
    <mergeCell ref="A18:B18"/>
    <mergeCell ref="A19:B19"/>
    <mergeCell ref="A20:B20"/>
    <mergeCell ref="A10:B10"/>
    <mergeCell ref="A11:B11"/>
  </mergeCells>
  <phoneticPr fontId="3"/>
  <dataValidations count="1">
    <dataValidation type="list" allowBlank="1" showInputMessage="1" showErrorMessage="1" sqref="M8:M28">
      <formula1>$X$8:$X$9</formula1>
    </dataValidation>
  </dataValidations>
  <printOptions horizontalCentered="1"/>
  <pageMargins left="0.59055118110236227" right="0.27559055118110237" top="0.59055118110236227" bottom="0.19685039370078741" header="0.51181102362204722" footer="0.51181102362204722"/>
  <pageSetup paperSize="9" scale="98" orientation="portrait" r:id="rId1"/>
  <headerFooter alignWithMargins="0"/>
  <ignoredErrors>
    <ignoredError sqref="K10" evalError="1"/>
  </ignoredError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6" tint="0.39997558519241921"/>
  </sheetPr>
  <dimension ref="A1:P80"/>
  <sheetViews>
    <sheetView workbookViewId="0"/>
  </sheetViews>
  <sheetFormatPr defaultColWidth="9" defaultRowHeight="20.149999999999999" customHeight="1"/>
  <cols>
    <col min="1" max="3" width="5" style="32" customWidth="1"/>
    <col min="4" max="4" width="3.453125" style="32" customWidth="1"/>
    <col min="5" max="5" width="5.6328125" style="33" customWidth="1"/>
    <col min="6" max="6" width="5.6328125" style="33" hidden="1" customWidth="1"/>
    <col min="7" max="7" width="6.08984375" style="32" customWidth="1"/>
    <col min="8" max="8" width="9.36328125" style="34" hidden="1" customWidth="1"/>
    <col min="9" max="9" width="12.6328125" style="32" customWidth="1"/>
    <col min="10" max="10" width="10.6328125" style="32" customWidth="1"/>
    <col min="11" max="12" width="15.6328125" style="32" customWidth="1"/>
    <col min="13" max="13" width="9" style="13" customWidth="1"/>
    <col min="14" max="16384" width="9" style="13"/>
  </cols>
  <sheetData>
    <row r="1" spans="1:12" ht="20.149999999999999" customHeight="1">
      <c r="A1" s="4" t="s">
        <v>167</v>
      </c>
    </row>
    <row r="2" spans="1:12" ht="20.149999999999999" customHeight="1">
      <c r="A2" s="391" t="s">
        <v>161</v>
      </c>
      <c r="B2" s="391"/>
      <c r="C2" s="391"/>
      <c r="D2" s="391"/>
      <c r="E2" s="391"/>
      <c r="F2" s="391"/>
      <c r="G2" s="391"/>
      <c r="H2" s="391"/>
      <c r="I2" s="391"/>
      <c r="J2" s="391"/>
      <c r="K2" s="391"/>
      <c r="L2" s="391"/>
    </row>
    <row r="3" spans="1:12" ht="23.25" customHeight="1">
      <c r="A3" s="381" t="s">
        <v>11</v>
      </c>
      <c r="B3" s="381"/>
      <c r="C3" s="381"/>
      <c r="D3" s="381"/>
      <c r="E3" s="381"/>
      <c r="F3" s="381"/>
      <c r="G3" s="382"/>
      <c r="H3" s="382"/>
      <c r="I3" s="382"/>
      <c r="J3" s="382"/>
      <c r="K3" s="382"/>
      <c r="L3" s="382"/>
    </row>
    <row r="4" spans="1:12" ht="23.25" customHeight="1">
      <c r="A4" s="383" t="str">
        <f>初期条件設定表!P42</f>
        <v>報告期間：2025年 2月 ～ 2025年 10月まで（遂行状況報告分）</v>
      </c>
      <c r="B4" s="383"/>
      <c r="C4" s="383"/>
      <c r="D4" s="383"/>
      <c r="E4" s="383"/>
      <c r="F4" s="383"/>
      <c r="G4" s="384"/>
      <c r="H4" s="384"/>
      <c r="I4" s="384"/>
      <c r="J4" s="384"/>
      <c r="K4" s="384"/>
      <c r="L4" s="384"/>
    </row>
    <row r="5" spans="1:12" ht="29.25" customHeight="1">
      <c r="A5" s="364" t="s">
        <v>28</v>
      </c>
      <c r="B5" s="364"/>
      <c r="C5" s="364"/>
      <c r="D5" s="385" t="str">
        <f>' 入力用 従事者別直接人件費集計表（後期）'!D5</f>
        <v>○○△△株式会社</v>
      </c>
      <c r="E5" s="386"/>
      <c r="F5" s="386"/>
      <c r="G5" s="386"/>
      <c r="H5" s="386"/>
      <c r="I5" s="386"/>
      <c r="J5" s="386"/>
      <c r="K5" s="386"/>
      <c r="L5" s="387"/>
    </row>
    <row r="6" spans="1:12" ht="29.25" customHeight="1">
      <c r="A6" s="364" t="s">
        <v>27</v>
      </c>
      <c r="B6" s="364"/>
      <c r="C6" s="364"/>
      <c r="D6" s="385" t="str">
        <f>' 入力用 従事者別直接人件費集計表（後期）'!D6</f>
        <v>公社　太郎</v>
      </c>
      <c r="E6" s="386"/>
      <c r="F6" s="386"/>
      <c r="G6" s="386"/>
      <c r="H6" s="386"/>
      <c r="I6" s="386"/>
      <c r="J6" s="386"/>
      <c r="K6" s="386"/>
      <c r="L6" s="387"/>
    </row>
    <row r="7" spans="1:12" s="15" customFormat="1" ht="60" customHeight="1">
      <c r="A7" s="367" t="s">
        <v>12</v>
      </c>
      <c r="B7" s="368"/>
      <c r="C7" s="369"/>
      <c r="D7" s="370" t="s">
        <v>100</v>
      </c>
      <c r="E7" s="388"/>
      <c r="F7" s="113" t="s">
        <v>38</v>
      </c>
      <c r="G7" s="110" t="s">
        <v>14</v>
      </c>
      <c r="H7" s="107" t="s">
        <v>160</v>
      </c>
      <c r="I7" s="108" t="s">
        <v>15</v>
      </c>
      <c r="J7" s="106" t="s">
        <v>16</v>
      </c>
      <c r="K7" s="109" t="s">
        <v>17</v>
      </c>
      <c r="L7" s="106" t="s">
        <v>18</v>
      </c>
    </row>
    <row r="8" spans="1:12" s="23" customFormat="1" ht="25.15" customHeight="1">
      <c r="A8" s="389">
        <f>' 入力用 従事者別直接人件費集計表（後期）'!A8</f>
        <v>2025</v>
      </c>
      <c r="B8" s="390"/>
      <c r="C8" s="98" t="s">
        <v>12</v>
      </c>
      <c r="D8" s="182">
        <f>' 入力用 従事者別直接人件費集計表（後期）'!D8</f>
        <v>2</v>
      </c>
      <c r="E8" s="183" t="s">
        <v>21</v>
      </c>
      <c r="F8" s="176">
        <v>1</v>
      </c>
      <c r="G8" s="179">
        <f>' 入力用 従事者別直接人件費集計表（後期）'!G8</f>
        <v>0</v>
      </c>
      <c r="H8" s="16"/>
      <c r="I8" s="17" t="str">
        <f>' 入力用 従事者別直接人件費集計表（後期）'!I8</f>
        <v>0</v>
      </c>
      <c r="J8" s="35">
        <f>' 入力用 従事者別直接人件費集計表（後期）'!J8</f>
        <v>0</v>
      </c>
      <c r="K8" s="18">
        <f>' 入力用 従事者別直接人件費集計表（後期）'!K8</f>
        <v>0</v>
      </c>
      <c r="L8" s="19">
        <f>' 入力用 従事者別直接人件費集計表（後期）'!L8</f>
        <v>0</v>
      </c>
    </row>
    <row r="9" spans="1:12" s="23" customFormat="1" ht="25.15" customHeight="1">
      <c r="A9" s="362">
        <f>' 入力用 従事者別直接人件費集計表（後期）'!A9</f>
        <v>2025</v>
      </c>
      <c r="B9" s="363"/>
      <c r="C9" s="98" t="s">
        <v>12</v>
      </c>
      <c r="D9" s="182">
        <f>' 入力用 従事者別直接人件費集計表（後期）'!D9</f>
        <v>3</v>
      </c>
      <c r="E9" s="183" t="s">
        <v>21</v>
      </c>
      <c r="F9" s="176">
        <v>1</v>
      </c>
      <c r="G9" s="179">
        <f>' 入力用 従事者別直接人件費集計表（後期）'!G9</f>
        <v>0</v>
      </c>
      <c r="H9" s="16"/>
      <c r="I9" s="17" t="str">
        <f>' 入力用 従事者別直接人件費集計表（後期）'!I9</f>
        <v>0</v>
      </c>
      <c r="J9" s="35">
        <f>' 入力用 従事者別直接人件費集計表（後期）'!J9</f>
        <v>0</v>
      </c>
      <c r="K9" s="18">
        <f>' 入力用 従事者別直接人件費集計表（後期）'!K9</f>
        <v>0</v>
      </c>
      <c r="L9" s="19">
        <f>' 入力用 従事者別直接人件費集計表（後期）'!L9</f>
        <v>0</v>
      </c>
    </row>
    <row r="10" spans="1:12" s="23" customFormat="1" ht="25.15" customHeight="1">
      <c r="A10" s="362">
        <f>' 入力用 従事者別直接人件費集計表（後期）'!A10</f>
        <v>2025</v>
      </c>
      <c r="B10" s="363"/>
      <c r="C10" s="98" t="s">
        <v>12</v>
      </c>
      <c r="D10" s="182">
        <f>' 入力用 従事者別直接人件費集計表（後期）'!D10</f>
        <v>4</v>
      </c>
      <c r="E10" s="183" t="s">
        <v>21</v>
      </c>
      <c r="F10" s="176">
        <f t="shared" ref="F10:F24" si="0">F9</f>
        <v>1</v>
      </c>
      <c r="G10" s="179">
        <f>' 入力用 従事者別直接人件費集計表（後期）'!G10</f>
        <v>0</v>
      </c>
      <c r="H10" s="16"/>
      <c r="I10" s="17" t="str">
        <f>' 入力用 従事者別直接人件費集計表（後期）'!I10</f>
        <v>0</v>
      </c>
      <c r="J10" s="35">
        <f>' 入力用 従事者別直接人件費集計表（後期）'!J10</f>
        <v>0</v>
      </c>
      <c r="K10" s="18">
        <f>' 入力用 従事者別直接人件費集計表（後期）'!K10</f>
        <v>0</v>
      </c>
      <c r="L10" s="19">
        <f>' 入力用 従事者別直接人件費集計表（後期）'!L10</f>
        <v>0</v>
      </c>
    </row>
    <row r="11" spans="1:12" s="23" customFormat="1" ht="25.15" customHeight="1">
      <c r="A11" s="362">
        <f>' 入力用 従事者別直接人件費集計表（後期）'!A11</f>
        <v>2025</v>
      </c>
      <c r="B11" s="363"/>
      <c r="C11" s="98" t="s">
        <v>12</v>
      </c>
      <c r="D11" s="182">
        <f>' 入力用 従事者別直接人件費集計表（後期）'!D11</f>
        <v>5</v>
      </c>
      <c r="E11" s="183" t="s">
        <v>21</v>
      </c>
      <c r="F11" s="176">
        <f t="shared" si="0"/>
        <v>1</v>
      </c>
      <c r="G11" s="179">
        <f>' 入力用 従事者別直接人件費集計表（後期）'!G11</f>
        <v>0</v>
      </c>
      <c r="H11" s="16"/>
      <c r="I11" s="17" t="str">
        <f>' 入力用 従事者別直接人件費集計表（後期）'!I11</f>
        <v>0</v>
      </c>
      <c r="J11" s="35">
        <f>' 入力用 従事者別直接人件費集計表（後期）'!J11</f>
        <v>0</v>
      </c>
      <c r="K11" s="18">
        <f>' 入力用 従事者別直接人件費集計表（後期）'!K11</f>
        <v>0</v>
      </c>
      <c r="L11" s="19">
        <f>' 入力用 従事者別直接人件費集計表（後期）'!L11</f>
        <v>0</v>
      </c>
    </row>
    <row r="12" spans="1:12" s="23" customFormat="1" ht="25.15" customHeight="1">
      <c r="A12" s="362">
        <f>' 入力用 従事者別直接人件費集計表（後期）'!A12</f>
        <v>2025</v>
      </c>
      <c r="B12" s="363"/>
      <c r="C12" s="98" t="s">
        <v>12</v>
      </c>
      <c r="D12" s="182">
        <f>' 入力用 従事者別直接人件費集計表（後期）'!D12</f>
        <v>6</v>
      </c>
      <c r="E12" s="183" t="s">
        <v>21</v>
      </c>
      <c r="F12" s="176">
        <f t="shared" si="0"/>
        <v>1</v>
      </c>
      <c r="G12" s="179">
        <f>' 入力用 従事者別直接人件費集計表（後期）'!G12</f>
        <v>0</v>
      </c>
      <c r="H12" s="16"/>
      <c r="I12" s="17" t="str">
        <f>' 入力用 従事者別直接人件費集計表（後期）'!I12</f>
        <v>0</v>
      </c>
      <c r="J12" s="35">
        <f>' 入力用 従事者別直接人件費集計表（後期）'!J12</f>
        <v>0</v>
      </c>
      <c r="K12" s="18">
        <f>' 入力用 従事者別直接人件費集計表（後期）'!K12</f>
        <v>0</v>
      </c>
      <c r="L12" s="19">
        <f>' 入力用 従事者別直接人件費集計表（後期）'!L12</f>
        <v>0</v>
      </c>
    </row>
    <row r="13" spans="1:12" s="23" customFormat="1" ht="25.15" customHeight="1">
      <c r="A13" s="362">
        <f>' 入力用 従事者別直接人件費集計表（後期）'!A13</f>
        <v>2025</v>
      </c>
      <c r="B13" s="363"/>
      <c r="C13" s="98" t="s">
        <v>12</v>
      </c>
      <c r="D13" s="182">
        <f>' 入力用 従事者別直接人件費集計表（後期）'!D13</f>
        <v>7</v>
      </c>
      <c r="E13" s="183" t="s">
        <v>21</v>
      </c>
      <c r="F13" s="176">
        <f t="shared" si="0"/>
        <v>1</v>
      </c>
      <c r="G13" s="179">
        <f>' 入力用 従事者別直接人件費集計表（後期）'!G13</f>
        <v>0</v>
      </c>
      <c r="H13" s="16"/>
      <c r="I13" s="17" t="str">
        <f>' 入力用 従事者別直接人件費集計表（後期）'!I13</f>
        <v>0</v>
      </c>
      <c r="J13" s="35">
        <f>' 入力用 従事者別直接人件費集計表（後期）'!J13</f>
        <v>0</v>
      </c>
      <c r="K13" s="18">
        <f>' 入力用 従事者別直接人件費集計表（後期）'!K13</f>
        <v>0</v>
      </c>
      <c r="L13" s="19">
        <f>' 入力用 従事者別直接人件費集計表（後期）'!L13</f>
        <v>0</v>
      </c>
    </row>
    <row r="14" spans="1:12" s="23" customFormat="1" ht="25.15" customHeight="1">
      <c r="A14" s="362">
        <f>' 入力用 従事者別直接人件費集計表（後期）'!A14</f>
        <v>2025</v>
      </c>
      <c r="B14" s="363"/>
      <c r="C14" s="98" t="s">
        <v>12</v>
      </c>
      <c r="D14" s="182">
        <f>' 入力用 従事者別直接人件費集計表（後期）'!D14</f>
        <v>8</v>
      </c>
      <c r="E14" s="183" t="s">
        <v>21</v>
      </c>
      <c r="F14" s="176">
        <f t="shared" si="0"/>
        <v>1</v>
      </c>
      <c r="G14" s="179">
        <f>' 入力用 従事者別直接人件費集計表（後期）'!G14</f>
        <v>0</v>
      </c>
      <c r="H14" s="16"/>
      <c r="I14" s="17" t="str">
        <f>' 入力用 従事者別直接人件費集計表（後期）'!I14</f>
        <v>0</v>
      </c>
      <c r="J14" s="35">
        <f>' 入力用 従事者別直接人件費集計表（後期）'!J14</f>
        <v>0</v>
      </c>
      <c r="K14" s="18">
        <f>' 入力用 従事者別直接人件費集計表（後期）'!K14</f>
        <v>0</v>
      </c>
      <c r="L14" s="19">
        <f>' 入力用 従事者別直接人件費集計表（後期）'!L14</f>
        <v>0</v>
      </c>
    </row>
    <row r="15" spans="1:12" s="23" customFormat="1" ht="25.15" customHeight="1">
      <c r="A15" s="362">
        <f>' 入力用 従事者別直接人件費集計表（後期）'!A15</f>
        <v>2025</v>
      </c>
      <c r="B15" s="363"/>
      <c r="C15" s="98" t="s">
        <v>12</v>
      </c>
      <c r="D15" s="182">
        <f>' 入力用 従事者別直接人件費集計表（後期）'!D15</f>
        <v>9</v>
      </c>
      <c r="E15" s="183" t="s">
        <v>21</v>
      </c>
      <c r="F15" s="176">
        <f t="shared" si="0"/>
        <v>1</v>
      </c>
      <c r="G15" s="179">
        <f>' 入力用 従事者別直接人件費集計表（後期）'!G15</f>
        <v>0</v>
      </c>
      <c r="H15" s="16"/>
      <c r="I15" s="17" t="str">
        <f>' 入力用 従事者別直接人件費集計表（後期）'!I15</f>
        <v>0</v>
      </c>
      <c r="J15" s="35">
        <f>' 入力用 従事者別直接人件費集計表（後期）'!J15</f>
        <v>0</v>
      </c>
      <c r="K15" s="18">
        <f>' 入力用 従事者別直接人件費集計表（後期）'!K15</f>
        <v>0</v>
      </c>
      <c r="L15" s="19">
        <f>' 入力用 従事者別直接人件費集計表（後期）'!L15</f>
        <v>0</v>
      </c>
    </row>
    <row r="16" spans="1:12" s="23" customFormat="1" ht="25.15" customHeight="1">
      <c r="A16" s="362">
        <f>' 入力用 従事者別直接人件費集計表（後期）'!A16</f>
        <v>2025</v>
      </c>
      <c r="B16" s="363"/>
      <c r="C16" s="98" t="s">
        <v>12</v>
      </c>
      <c r="D16" s="182">
        <f>' 入力用 従事者別直接人件費集計表（後期）'!D16</f>
        <v>10</v>
      </c>
      <c r="E16" s="183" t="s">
        <v>21</v>
      </c>
      <c r="F16" s="176">
        <f t="shared" si="0"/>
        <v>1</v>
      </c>
      <c r="G16" s="179">
        <f>' 入力用 従事者別直接人件費集計表（後期）'!G16</f>
        <v>0</v>
      </c>
      <c r="H16" s="16"/>
      <c r="I16" s="17" t="str">
        <f>' 入力用 従事者別直接人件費集計表（後期）'!I16</f>
        <v>0</v>
      </c>
      <c r="J16" s="35">
        <f>' 入力用 従事者別直接人件費集計表（後期）'!J16</f>
        <v>0</v>
      </c>
      <c r="K16" s="18">
        <f>' 入力用 従事者別直接人件費集計表（後期）'!K16</f>
        <v>0</v>
      </c>
      <c r="L16" s="19">
        <f>' 入力用 従事者別直接人件費集計表（後期）'!L16</f>
        <v>0</v>
      </c>
    </row>
    <row r="17" spans="1:14" s="23" customFormat="1" ht="25.15" customHeight="1">
      <c r="A17" s="362"/>
      <c r="B17" s="363"/>
      <c r="C17" s="98" t="s">
        <v>12</v>
      </c>
      <c r="D17" s="184"/>
      <c r="E17" s="183" t="s">
        <v>21</v>
      </c>
      <c r="F17" s="176">
        <f t="shared" si="0"/>
        <v>1</v>
      </c>
      <c r="G17" s="179"/>
      <c r="H17" s="16"/>
      <c r="I17" s="17"/>
      <c r="J17" s="35"/>
      <c r="K17" s="18"/>
      <c r="L17" s="19"/>
    </row>
    <row r="18" spans="1:14" s="23" customFormat="1" ht="25.15" customHeight="1">
      <c r="A18" s="365"/>
      <c r="B18" s="366"/>
      <c r="C18" s="98" t="s">
        <v>12</v>
      </c>
      <c r="D18" s="96"/>
      <c r="E18" s="97" t="s">
        <v>21</v>
      </c>
      <c r="F18" s="176">
        <f t="shared" si="0"/>
        <v>1</v>
      </c>
      <c r="G18" s="179"/>
      <c r="H18" s="16"/>
      <c r="I18" s="17"/>
      <c r="J18" s="35"/>
      <c r="K18" s="18"/>
      <c r="L18" s="19"/>
    </row>
    <row r="19" spans="1:14" s="23" customFormat="1" ht="25.15" customHeight="1">
      <c r="A19" s="365"/>
      <c r="B19" s="366"/>
      <c r="C19" s="98" t="s">
        <v>12</v>
      </c>
      <c r="D19" s="96"/>
      <c r="E19" s="97" t="s">
        <v>21</v>
      </c>
      <c r="F19" s="176">
        <f t="shared" si="0"/>
        <v>1</v>
      </c>
      <c r="G19" s="179"/>
      <c r="H19" s="16"/>
      <c r="I19" s="17"/>
      <c r="J19" s="35"/>
      <c r="K19" s="18"/>
      <c r="L19" s="19"/>
    </row>
    <row r="20" spans="1:14" s="23" customFormat="1" ht="25.15" customHeight="1">
      <c r="A20" s="365"/>
      <c r="B20" s="366"/>
      <c r="C20" s="98" t="s">
        <v>12</v>
      </c>
      <c r="D20" s="96"/>
      <c r="E20" s="97" t="s">
        <v>21</v>
      </c>
      <c r="F20" s="176">
        <f t="shared" si="0"/>
        <v>1</v>
      </c>
      <c r="G20" s="179"/>
      <c r="H20" s="16"/>
      <c r="I20" s="17"/>
      <c r="J20" s="35"/>
      <c r="K20" s="18"/>
      <c r="L20" s="19"/>
    </row>
    <row r="21" spans="1:14" s="23" customFormat="1" ht="25.15" customHeight="1">
      <c r="A21" s="365"/>
      <c r="B21" s="366"/>
      <c r="C21" s="98" t="s">
        <v>12</v>
      </c>
      <c r="D21" s="96"/>
      <c r="E21" s="97" t="s">
        <v>21</v>
      </c>
      <c r="F21" s="176">
        <f t="shared" si="0"/>
        <v>1</v>
      </c>
      <c r="G21" s="179"/>
      <c r="H21" s="16"/>
      <c r="I21" s="17"/>
      <c r="J21" s="35"/>
      <c r="K21" s="18"/>
      <c r="L21" s="19"/>
    </row>
    <row r="22" spans="1:14" ht="25.15" customHeight="1">
      <c r="A22" s="365"/>
      <c r="B22" s="366"/>
      <c r="C22" s="98" t="s">
        <v>12</v>
      </c>
      <c r="D22" s="96"/>
      <c r="E22" s="97" t="s">
        <v>21</v>
      </c>
      <c r="F22" s="176">
        <f t="shared" si="0"/>
        <v>1</v>
      </c>
      <c r="G22" s="180"/>
      <c r="H22" s="16"/>
      <c r="I22" s="17"/>
      <c r="J22" s="35"/>
      <c r="K22" s="18"/>
      <c r="L22" s="19"/>
      <c r="M22" s="23"/>
      <c r="N22" s="23"/>
    </row>
    <row r="23" spans="1:14" s="23" customFormat="1" ht="25.15" customHeight="1">
      <c r="A23" s="365"/>
      <c r="B23" s="366"/>
      <c r="C23" s="98" t="s">
        <v>12</v>
      </c>
      <c r="D23" s="96"/>
      <c r="E23" s="97" t="s">
        <v>21</v>
      </c>
      <c r="F23" s="176">
        <f t="shared" si="0"/>
        <v>1</v>
      </c>
      <c r="G23" s="180"/>
      <c r="H23" s="16"/>
      <c r="I23" s="17"/>
      <c r="J23" s="35"/>
      <c r="K23" s="18"/>
      <c r="L23" s="19"/>
    </row>
    <row r="24" spans="1:14" s="23" customFormat="1" ht="25.15" customHeight="1">
      <c r="A24" s="365"/>
      <c r="B24" s="366"/>
      <c r="C24" s="98" t="s">
        <v>12</v>
      </c>
      <c r="D24" s="96"/>
      <c r="E24" s="97" t="s">
        <v>21</v>
      </c>
      <c r="F24" s="176">
        <f t="shared" si="0"/>
        <v>1</v>
      </c>
      <c r="G24" s="180"/>
      <c r="H24" s="16"/>
      <c r="I24" s="17"/>
      <c r="J24" s="35"/>
      <c r="K24" s="18"/>
      <c r="L24" s="19"/>
    </row>
    <row r="25" spans="1:14" s="23" customFormat="1" ht="25.15" customHeight="1">
      <c r="A25" s="362"/>
      <c r="B25" s="363"/>
      <c r="C25" s="98" t="s">
        <v>12</v>
      </c>
      <c r="D25" s="96"/>
      <c r="E25" s="97" t="s">
        <v>21</v>
      </c>
      <c r="F25" s="177">
        <v>1</v>
      </c>
      <c r="G25" s="180"/>
      <c r="H25" s="16"/>
      <c r="I25" s="17"/>
      <c r="J25" s="35"/>
      <c r="K25" s="18"/>
      <c r="L25" s="19"/>
    </row>
    <row r="26" spans="1:14" s="23" customFormat="1" ht="25.15" customHeight="1">
      <c r="A26" s="362"/>
      <c r="B26" s="363"/>
      <c r="C26" s="98" t="s">
        <v>12</v>
      </c>
      <c r="D26" s="96"/>
      <c r="E26" s="97" t="s">
        <v>21</v>
      </c>
      <c r="F26" s="177">
        <v>1</v>
      </c>
      <c r="G26" s="180"/>
      <c r="H26" s="16"/>
      <c r="I26" s="17"/>
      <c r="J26" s="35"/>
      <c r="K26" s="18"/>
      <c r="L26" s="19"/>
    </row>
    <row r="27" spans="1:14" s="23" customFormat="1" ht="25.15" customHeight="1">
      <c r="A27" s="362"/>
      <c r="B27" s="363"/>
      <c r="C27" s="98" t="s">
        <v>12</v>
      </c>
      <c r="D27" s="96"/>
      <c r="E27" s="97" t="s">
        <v>21</v>
      </c>
      <c r="F27" s="177">
        <v>1</v>
      </c>
      <c r="G27" s="180"/>
      <c r="H27" s="16"/>
      <c r="I27" s="17"/>
      <c r="J27" s="35"/>
      <c r="K27" s="18"/>
      <c r="L27" s="19"/>
    </row>
    <row r="28" spans="1:14" s="23" customFormat="1" ht="25.15" customHeight="1" thickBot="1">
      <c r="A28" s="365"/>
      <c r="B28" s="366"/>
      <c r="C28" s="16" t="s">
        <v>12</v>
      </c>
      <c r="D28" s="96"/>
      <c r="E28" s="97" t="s">
        <v>21</v>
      </c>
      <c r="F28" s="178">
        <f>F24</f>
        <v>1</v>
      </c>
      <c r="G28" s="181"/>
      <c r="H28" s="16"/>
      <c r="I28" s="17"/>
      <c r="J28" s="35"/>
      <c r="K28" s="18"/>
      <c r="L28" s="19"/>
    </row>
    <row r="29" spans="1:14" ht="30" customHeight="1" thickBot="1">
      <c r="A29" s="377" t="s">
        <v>26</v>
      </c>
      <c r="B29" s="378"/>
      <c r="C29" s="378"/>
      <c r="D29" s="378"/>
      <c r="E29" s="378"/>
      <c r="F29" s="378"/>
      <c r="G29" s="379"/>
      <c r="H29" s="105"/>
      <c r="I29" s="101"/>
      <c r="J29" s="102">
        <f>SUM(J8:J28)</f>
        <v>0</v>
      </c>
      <c r="K29" s="103">
        <f t="shared" ref="K29:L29" si="1">SUM(K8:K28)</f>
        <v>0</v>
      </c>
      <c r="L29" s="104">
        <f t="shared" si="1"/>
        <v>0</v>
      </c>
    </row>
    <row r="30" spans="1:14" ht="19.5" customHeight="1">
      <c r="A30" s="185"/>
      <c r="B30" s="185"/>
      <c r="C30" s="185"/>
      <c r="D30" s="188"/>
      <c r="E30" s="186"/>
      <c r="F30" s="186"/>
      <c r="G30" s="185"/>
      <c r="H30" s="187"/>
      <c r="I30" s="185"/>
      <c r="J30" s="185"/>
      <c r="K30" s="185"/>
      <c r="L30" s="185"/>
    </row>
    <row r="31" spans="1:14" ht="19.5" customHeight="1">
      <c r="A31" s="26"/>
      <c r="B31" s="26"/>
      <c r="C31" s="189"/>
      <c r="D31" s="189"/>
      <c r="E31" s="189"/>
      <c r="F31" s="189"/>
      <c r="G31" s="189"/>
      <c r="H31" s="28"/>
      <c r="I31" s="26"/>
      <c r="J31" s="26"/>
      <c r="K31" s="26"/>
      <c r="L31" s="26"/>
    </row>
    <row r="32" spans="1:14" ht="19.5" customHeight="1">
      <c r="E32" s="32"/>
      <c r="F32" s="32"/>
    </row>
    <row r="33" spans="4:16" ht="19.5" customHeight="1">
      <c r="E33" s="32"/>
      <c r="F33" s="32"/>
    </row>
    <row r="34" spans="4:16" ht="19.5" customHeight="1">
      <c r="E34" s="32"/>
      <c r="F34" s="32"/>
    </row>
    <row r="35" spans="4:16" ht="19.5" customHeight="1">
      <c r="D35" s="26"/>
      <c r="E35" s="27"/>
      <c r="F35" s="27"/>
    </row>
    <row r="36" spans="4:16" ht="19.5" customHeight="1">
      <c r="E36" s="32"/>
      <c r="F36" s="32"/>
    </row>
    <row r="37" spans="4:16" ht="19.5" customHeight="1">
      <c r="E37" s="32"/>
      <c r="F37" s="32"/>
    </row>
    <row r="38" spans="4:16" ht="19.5" customHeight="1">
      <c r="D38" s="26"/>
      <c r="E38" s="27"/>
      <c r="F38" s="27"/>
    </row>
    <row r="39" spans="4:16" ht="21.65" customHeight="1">
      <c r="D39" s="26"/>
      <c r="E39" s="27"/>
      <c r="F39" s="27"/>
    </row>
    <row r="40" spans="4:16" ht="19.5" customHeight="1"/>
    <row r="41" spans="4:16" ht="21.75" customHeight="1"/>
    <row r="44" spans="4:16" ht="20.149999999999999" customHeight="1">
      <c r="M44" s="392"/>
      <c r="N44" s="392"/>
      <c r="O44" s="392"/>
      <c r="P44" s="392"/>
    </row>
    <row r="45" spans="4:16" ht="20.149999999999999" customHeight="1">
      <c r="M45" s="65"/>
      <c r="N45" s="65"/>
      <c r="O45" s="172"/>
      <c r="P45" s="65"/>
    </row>
    <row r="46" spans="4:16" ht="20.149999999999999" customHeight="1">
      <c r="M46" s="66"/>
      <c r="N46" s="65"/>
      <c r="O46" s="172"/>
      <c r="P46" s="65"/>
    </row>
    <row r="47" spans="4:16" ht="20.149999999999999" customHeight="1">
      <c r="M47" s="65"/>
      <c r="N47" s="65"/>
      <c r="O47" s="172"/>
      <c r="P47" s="65"/>
    </row>
    <row r="48" spans="4:16" ht="20.149999999999999" customHeight="1">
      <c r="M48" s="65"/>
      <c r="N48" s="65"/>
      <c r="O48" s="172"/>
      <c r="P48" s="65"/>
    </row>
    <row r="49" spans="13:16" ht="20.149999999999999" customHeight="1">
      <c r="M49" s="65"/>
      <c r="N49" s="65"/>
      <c r="O49" s="172"/>
      <c r="P49" s="65"/>
    </row>
    <row r="50" spans="13:16" ht="20.149999999999999" customHeight="1">
      <c r="M50" s="65"/>
      <c r="N50" s="65"/>
      <c r="O50" s="172"/>
      <c r="P50" s="65"/>
    </row>
    <row r="51" spans="13:16" ht="20.149999999999999" customHeight="1">
      <c r="M51" s="65"/>
      <c r="N51" s="65"/>
      <c r="O51" s="172"/>
      <c r="P51" s="65"/>
    </row>
    <row r="52" spans="13:16" ht="20.149999999999999" customHeight="1">
      <c r="M52" s="65"/>
      <c r="N52" s="65"/>
      <c r="O52" s="172"/>
      <c r="P52" s="65"/>
    </row>
    <row r="53" spans="13:16" ht="20.149999999999999" customHeight="1">
      <c r="M53" s="65"/>
      <c r="N53" s="65"/>
      <c r="O53" s="172"/>
      <c r="P53" s="65"/>
    </row>
    <row r="54" spans="13:16" ht="20.149999999999999" customHeight="1">
      <c r="M54" s="65"/>
      <c r="N54" s="65"/>
      <c r="O54" s="172"/>
      <c r="P54" s="65"/>
    </row>
    <row r="55" spans="13:16" ht="20.149999999999999" customHeight="1">
      <c r="M55" s="65"/>
      <c r="N55" s="65"/>
      <c r="O55" s="172"/>
      <c r="P55" s="65"/>
    </row>
    <row r="56" spans="13:16" ht="20.149999999999999" customHeight="1">
      <c r="M56" s="65"/>
      <c r="N56" s="65"/>
      <c r="O56" s="172"/>
      <c r="P56" s="65"/>
    </row>
    <row r="57" spans="13:16" ht="20.149999999999999" customHeight="1">
      <c r="M57" s="65"/>
      <c r="N57" s="65"/>
      <c r="O57" s="172"/>
      <c r="P57" s="65"/>
    </row>
    <row r="58" spans="13:16" ht="20.149999999999999" customHeight="1">
      <c r="M58" s="65"/>
      <c r="N58" s="65"/>
      <c r="O58" s="172"/>
      <c r="P58" s="65"/>
    </row>
    <row r="59" spans="13:16" ht="20.149999999999999" customHeight="1">
      <c r="M59" s="65"/>
      <c r="N59" s="65"/>
      <c r="O59" s="172"/>
      <c r="P59" s="65"/>
    </row>
    <row r="60" spans="13:16" ht="20.149999999999999" customHeight="1">
      <c r="M60" s="65"/>
      <c r="N60" s="65"/>
      <c r="O60" s="172"/>
      <c r="P60" s="65"/>
    </row>
    <row r="61" spans="13:16" ht="20.149999999999999" customHeight="1">
      <c r="M61" s="65"/>
      <c r="N61" s="65"/>
      <c r="O61" s="172"/>
      <c r="P61" s="65"/>
    </row>
    <row r="62" spans="13:16" ht="20.149999999999999" customHeight="1">
      <c r="M62" s="65"/>
      <c r="N62" s="65"/>
      <c r="O62" s="172"/>
      <c r="P62" s="65"/>
    </row>
    <row r="63" spans="13:16" ht="20.149999999999999" customHeight="1">
      <c r="M63" s="65"/>
      <c r="N63" s="65"/>
      <c r="O63" s="172"/>
      <c r="P63" s="65"/>
    </row>
    <row r="64" spans="13:16" ht="20.149999999999999" customHeight="1">
      <c r="M64" s="65"/>
      <c r="N64" s="65"/>
      <c r="O64" s="172"/>
      <c r="P64" s="65"/>
    </row>
    <row r="65" spans="13:16" ht="20.149999999999999" customHeight="1">
      <c r="M65" s="65"/>
      <c r="N65" s="65"/>
      <c r="O65" s="172"/>
      <c r="P65" s="65"/>
    </row>
    <row r="66" spans="13:16" ht="20.149999999999999" customHeight="1">
      <c r="M66" s="65"/>
      <c r="N66" s="65"/>
      <c r="O66" s="172"/>
      <c r="P66" s="65"/>
    </row>
    <row r="67" spans="13:16" ht="20.149999999999999" customHeight="1">
      <c r="M67" s="65"/>
      <c r="N67" s="65"/>
      <c r="O67" s="172"/>
      <c r="P67" s="65"/>
    </row>
    <row r="68" spans="13:16" ht="20.149999999999999" customHeight="1">
      <c r="M68" s="65"/>
      <c r="N68" s="65"/>
      <c r="O68" s="172"/>
      <c r="P68" s="65"/>
    </row>
    <row r="69" spans="13:16" ht="20.149999999999999" customHeight="1">
      <c r="M69" s="65"/>
      <c r="N69" s="65"/>
      <c r="O69" s="172"/>
      <c r="P69" s="65"/>
    </row>
    <row r="70" spans="13:16" ht="20.149999999999999" customHeight="1">
      <c r="M70" s="65"/>
      <c r="N70" s="65"/>
      <c r="O70" s="172"/>
      <c r="P70" s="65"/>
    </row>
    <row r="71" spans="13:16" ht="20.149999999999999" customHeight="1">
      <c r="M71" s="65"/>
      <c r="N71" s="65"/>
      <c r="O71" s="172"/>
      <c r="P71" s="65"/>
    </row>
    <row r="72" spans="13:16" ht="20.149999999999999" customHeight="1">
      <c r="M72" s="65"/>
      <c r="N72" s="65"/>
      <c r="O72" s="172"/>
      <c r="P72" s="65"/>
    </row>
    <row r="73" spans="13:16" ht="20.149999999999999" customHeight="1">
      <c r="M73" s="65"/>
      <c r="N73" s="65"/>
      <c r="O73" s="172"/>
      <c r="P73" s="65"/>
    </row>
    <row r="74" spans="13:16" ht="20.149999999999999" customHeight="1">
      <c r="M74" s="65"/>
      <c r="N74" s="65"/>
      <c r="O74" s="172"/>
      <c r="P74" s="65"/>
    </row>
    <row r="75" spans="13:16" ht="20.149999999999999" customHeight="1">
      <c r="M75" s="65"/>
      <c r="N75" s="65"/>
      <c r="O75" s="172"/>
      <c r="P75" s="65"/>
    </row>
    <row r="76" spans="13:16" ht="20.149999999999999" customHeight="1">
      <c r="M76" s="65"/>
      <c r="N76" s="65"/>
      <c r="O76" s="172"/>
      <c r="P76" s="65"/>
    </row>
    <row r="77" spans="13:16" ht="20.149999999999999" customHeight="1">
      <c r="M77" s="65"/>
      <c r="N77" s="65"/>
      <c r="O77" s="172"/>
      <c r="P77" s="65"/>
    </row>
    <row r="78" spans="13:16" ht="20.149999999999999" customHeight="1">
      <c r="M78" s="65"/>
      <c r="N78" s="65"/>
      <c r="O78" s="172"/>
      <c r="P78" s="65"/>
    </row>
    <row r="79" spans="13:16" ht="20.149999999999999" customHeight="1">
      <c r="M79" s="65"/>
      <c r="N79" s="65"/>
      <c r="O79" s="65"/>
      <c r="P79" s="65"/>
    </row>
    <row r="80" spans="13:16" ht="20.149999999999999" customHeight="1">
      <c r="M80" s="65"/>
      <c r="N80" s="65"/>
      <c r="O80" s="65"/>
      <c r="P80" s="65"/>
    </row>
  </sheetData>
  <mergeCells count="32">
    <mergeCell ref="A28:B28"/>
    <mergeCell ref="A29:G29"/>
    <mergeCell ref="M44:P44"/>
    <mergeCell ref="A22:B22"/>
    <mergeCell ref="A23:B23"/>
    <mergeCell ref="A24:B24"/>
    <mergeCell ref="A25:B25"/>
    <mergeCell ref="A26:B26"/>
    <mergeCell ref="A27:B27"/>
    <mergeCell ref="A21:B21"/>
    <mergeCell ref="A10:B10"/>
    <mergeCell ref="A11:B11"/>
    <mergeCell ref="A12:B12"/>
    <mergeCell ref="A13:B13"/>
    <mergeCell ref="A14:B14"/>
    <mergeCell ref="A15:B15"/>
    <mergeCell ref="A16:B16"/>
    <mergeCell ref="A17:B17"/>
    <mergeCell ref="A18:B18"/>
    <mergeCell ref="A19:B19"/>
    <mergeCell ref="A20:B20"/>
    <mergeCell ref="A7:C7"/>
    <mergeCell ref="D7:E7"/>
    <mergeCell ref="A8:B8"/>
    <mergeCell ref="A9:B9"/>
    <mergeCell ref="A2:L2"/>
    <mergeCell ref="A3:L3"/>
    <mergeCell ref="A4:L4"/>
    <mergeCell ref="A5:C5"/>
    <mergeCell ref="D5:L5"/>
    <mergeCell ref="A6:C6"/>
    <mergeCell ref="D6:L6"/>
  </mergeCells>
  <phoneticPr fontId="3"/>
  <printOptions horizontalCentered="1"/>
  <pageMargins left="0.59055118110236227" right="0.27559055118110237" top="0.59055118110236227" bottom="0.19685039370078741" header="0.51181102362204722" footer="0.51181102362204722"/>
  <pageSetup paperSize="9" scale="93"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6" tint="0.39997558519241921"/>
    <pageSetUpPr fitToPage="1"/>
  </sheetPr>
  <dimension ref="A1:P80"/>
  <sheetViews>
    <sheetView view="pageBreakPreview" zoomScaleNormal="100" zoomScaleSheetLayoutView="100" workbookViewId="0">
      <selection activeCell="D8" sqref="D8"/>
    </sheetView>
  </sheetViews>
  <sheetFormatPr defaultColWidth="9" defaultRowHeight="20.149999999999999" customHeight="1"/>
  <cols>
    <col min="1" max="3" width="5" style="26" customWidth="1"/>
    <col min="4" max="4" width="3.453125" style="26" customWidth="1"/>
    <col min="5" max="5" width="5.6328125" style="27" customWidth="1"/>
    <col min="6" max="6" width="5.6328125" style="27" hidden="1" customWidth="1"/>
    <col min="7" max="7" width="6.08984375" style="26" customWidth="1"/>
    <col min="8" max="8" width="9.36328125" style="28" hidden="1" customWidth="1"/>
    <col min="9" max="9" width="12.6328125" style="26" customWidth="1"/>
    <col min="10" max="10" width="10.6328125" style="26" customWidth="1"/>
    <col min="11" max="12" width="15.6328125" style="26" customWidth="1"/>
    <col min="13" max="13" width="9" style="12" customWidth="1"/>
    <col min="14" max="16384" width="9" style="12"/>
  </cols>
  <sheetData>
    <row r="1" spans="1:12" ht="20.149999999999999" customHeight="1">
      <c r="A1" s="212" t="s">
        <v>194</v>
      </c>
    </row>
    <row r="2" spans="1:12" ht="20.149999999999999" customHeight="1">
      <c r="A2" s="380" t="s">
        <v>172</v>
      </c>
      <c r="B2" s="380"/>
      <c r="C2" s="380"/>
      <c r="D2" s="380"/>
      <c r="E2" s="380"/>
      <c r="F2" s="380"/>
      <c r="G2" s="380"/>
      <c r="H2" s="380"/>
      <c r="I2" s="380"/>
      <c r="J2" s="380"/>
      <c r="K2" s="380"/>
      <c r="L2" s="380"/>
    </row>
    <row r="3" spans="1:12" ht="23.25" customHeight="1">
      <c r="A3" s="381" t="s">
        <v>11</v>
      </c>
      <c r="B3" s="381"/>
      <c r="C3" s="381"/>
      <c r="D3" s="381"/>
      <c r="E3" s="381"/>
      <c r="F3" s="381"/>
      <c r="G3" s="382"/>
      <c r="H3" s="382"/>
      <c r="I3" s="382"/>
      <c r="J3" s="382"/>
      <c r="K3" s="382"/>
      <c r="L3" s="382"/>
    </row>
    <row r="4" spans="1:12" ht="23.25" customHeight="1">
      <c r="A4" s="383" t="str">
        <f>初期条件設定表!P43&amp;初期条件設定表!N40&amp;"年 "&amp;初期条件設定表!P40&amp;"月まで（実績報告分）"</f>
        <v>報告期間：2025年 11月 ～ 2026年 10月まで（実績報告分）</v>
      </c>
      <c r="B4" s="383"/>
      <c r="C4" s="383"/>
      <c r="D4" s="383"/>
      <c r="E4" s="383"/>
      <c r="F4" s="383"/>
      <c r="G4" s="384"/>
      <c r="H4" s="384"/>
      <c r="I4" s="384"/>
      <c r="J4" s="384"/>
      <c r="K4" s="384"/>
      <c r="L4" s="384"/>
    </row>
    <row r="5" spans="1:12" ht="29.25" customHeight="1">
      <c r="A5" s="364" t="s">
        <v>28</v>
      </c>
      <c r="B5" s="364"/>
      <c r="C5" s="364"/>
      <c r="D5" s="385" t="str">
        <f>' 入力用 従事者別直接人件費集計表（後期）'!D5</f>
        <v>○○△△株式会社</v>
      </c>
      <c r="E5" s="386"/>
      <c r="F5" s="386"/>
      <c r="G5" s="386"/>
      <c r="H5" s="386"/>
      <c r="I5" s="386"/>
      <c r="J5" s="386"/>
      <c r="K5" s="386"/>
      <c r="L5" s="387"/>
    </row>
    <row r="6" spans="1:12" ht="29.25" customHeight="1">
      <c r="A6" s="364" t="s">
        <v>27</v>
      </c>
      <c r="B6" s="364"/>
      <c r="C6" s="364"/>
      <c r="D6" s="385" t="str">
        <f>' 入力用 従事者別直接人件費集計表（後期）'!D6</f>
        <v>公社　太郎</v>
      </c>
      <c r="E6" s="386"/>
      <c r="F6" s="386"/>
      <c r="G6" s="386"/>
      <c r="H6" s="386"/>
      <c r="I6" s="386"/>
      <c r="J6" s="386"/>
      <c r="K6" s="386"/>
      <c r="L6" s="387"/>
    </row>
    <row r="7" spans="1:12" s="14" customFormat="1" ht="60" customHeight="1">
      <c r="A7" s="367" t="s">
        <v>12</v>
      </c>
      <c r="B7" s="368"/>
      <c r="C7" s="369"/>
      <c r="D7" s="370" t="s">
        <v>100</v>
      </c>
      <c r="E7" s="388"/>
      <c r="F7" s="201" t="s">
        <v>38</v>
      </c>
      <c r="G7" s="110" t="s">
        <v>14</v>
      </c>
      <c r="H7" s="107" t="s">
        <v>160</v>
      </c>
      <c r="I7" s="108" t="s">
        <v>15</v>
      </c>
      <c r="J7" s="106" t="s">
        <v>16</v>
      </c>
      <c r="K7" s="109" t="s">
        <v>17</v>
      </c>
      <c r="L7" s="106" t="s">
        <v>18</v>
      </c>
    </row>
    <row r="8" spans="1:12" s="20" customFormat="1" ht="25.15" customHeight="1">
      <c r="A8" s="372">
        <f>' 入力用 従事者別直接人件費集計表（後期）'!A17</f>
        <v>2025</v>
      </c>
      <c r="B8" s="373"/>
      <c r="C8" s="196" t="s">
        <v>12</v>
      </c>
      <c r="D8" s="182">
        <f>' 入力用 従事者別直接人件費集計表（後期）'!D17</f>
        <v>11</v>
      </c>
      <c r="E8" s="183" t="s">
        <v>21</v>
      </c>
      <c r="F8" s="176">
        <v>1</v>
      </c>
      <c r="G8" s="213">
        <f>' 入力用 従事者別直接人件費集計表（後期）'!G17</f>
        <v>0</v>
      </c>
      <c r="H8" s="16"/>
      <c r="I8" s="17" t="str">
        <f>' 入力用 従事者別直接人件費集計表（後期）'!I17</f>
        <v>0</v>
      </c>
      <c r="J8" s="35">
        <f>' 入力用 従事者別直接人件費集計表（後期）'!J17</f>
        <v>0</v>
      </c>
      <c r="K8" s="18">
        <f>' 入力用 従事者別直接人件費集計表（後期）'!K17</f>
        <v>0</v>
      </c>
      <c r="L8" s="19">
        <f>' 入力用 従事者別直接人件費集計表（後期）'!L17</f>
        <v>0</v>
      </c>
    </row>
    <row r="9" spans="1:12" s="20" customFormat="1" ht="25.15" customHeight="1">
      <c r="A9" s="362">
        <f>' 入力用 従事者別直接人件費集計表（後期）'!A18</f>
        <v>2025</v>
      </c>
      <c r="B9" s="363"/>
      <c r="C9" s="98" t="s">
        <v>12</v>
      </c>
      <c r="D9" s="182">
        <f>' 入力用 従事者別直接人件費集計表（後期）'!D18</f>
        <v>12</v>
      </c>
      <c r="E9" s="183" t="s">
        <v>21</v>
      </c>
      <c r="F9" s="176">
        <v>1</v>
      </c>
      <c r="G9" s="213">
        <f>' 入力用 従事者別直接人件費集計表（後期）'!G18</f>
        <v>0</v>
      </c>
      <c r="H9" s="16"/>
      <c r="I9" s="17" t="str">
        <f>' 入力用 従事者別直接人件費集計表（後期）'!I18</f>
        <v>0</v>
      </c>
      <c r="J9" s="35">
        <f>' 入力用 従事者別直接人件費集計表（後期）'!J18</f>
        <v>0</v>
      </c>
      <c r="K9" s="18">
        <f>' 入力用 従事者別直接人件費集計表（後期）'!K18</f>
        <v>0</v>
      </c>
      <c r="L9" s="19">
        <f>' 入力用 従事者別直接人件費集計表（後期）'!L18</f>
        <v>0</v>
      </c>
    </row>
    <row r="10" spans="1:12" s="20" customFormat="1" ht="25.15" customHeight="1">
      <c r="A10" s="362">
        <f>' 入力用 従事者別直接人件費集計表（後期）'!A19</f>
        <v>2026</v>
      </c>
      <c r="B10" s="363"/>
      <c r="C10" s="98" t="s">
        <v>12</v>
      </c>
      <c r="D10" s="182">
        <f>' 入力用 従事者別直接人件費集計表（後期）'!D19</f>
        <v>1</v>
      </c>
      <c r="E10" s="183" t="s">
        <v>21</v>
      </c>
      <c r="F10" s="176">
        <f t="shared" ref="F10:F24" si="0">F9</f>
        <v>1</v>
      </c>
      <c r="G10" s="213">
        <f>' 入力用 従事者別直接人件費集計表（後期）'!G19</f>
        <v>0</v>
      </c>
      <c r="H10" s="16"/>
      <c r="I10" s="17" t="str">
        <f>' 入力用 従事者別直接人件費集計表（後期）'!I19</f>
        <v>0</v>
      </c>
      <c r="J10" s="35">
        <f>' 入力用 従事者別直接人件費集計表（後期）'!J19</f>
        <v>0</v>
      </c>
      <c r="K10" s="18">
        <f>' 入力用 従事者別直接人件費集計表（後期）'!K19</f>
        <v>0</v>
      </c>
      <c r="L10" s="19">
        <f>' 入力用 従事者別直接人件費集計表（後期）'!L19</f>
        <v>0</v>
      </c>
    </row>
    <row r="11" spans="1:12" s="20" customFormat="1" ht="25.15" customHeight="1">
      <c r="A11" s="362">
        <f>' 入力用 従事者別直接人件費集計表（後期）'!A20</f>
        <v>2026</v>
      </c>
      <c r="B11" s="363"/>
      <c r="C11" s="98" t="s">
        <v>12</v>
      </c>
      <c r="D11" s="182">
        <f>' 入力用 従事者別直接人件費集計表（後期）'!D20</f>
        <v>2</v>
      </c>
      <c r="E11" s="183" t="s">
        <v>21</v>
      </c>
      <c r="F11" s="176">
        <f t="shared" si="0"/>
        <v>1</v>
      </c>
      <c r="G11" s="213">
        <f>' 入力用 従事者別直接人件費集計表（後期）'!G20</f>
        <v>0</v>
      </c>
      <c r="H11" s="16"/>
      <c r="I11" s="17" t="str">
        <f>' 入力用 従事者別直接人件費集計表（後期）'!I20</f>
        <v>0</v>
      </c>
      <c r="J11" s="35">
        <f>' 入力用 従事者別直接人件費集計表（後期）'!J20</f>
        <v>0</v>
      </c>
      <c r="K11" s="18">
        <f>' 入力用 従事者別直接人件費集計表（後期）'!K20</f>
        <v>0</v>
      </c>
      <c r="L11" s="19">
        <f>' 入力用 従事者別直接人件費集計表（後期）'!L20</f>
        <v>0</v>
      </c>
    </row>
    <row r="12" spans="1:12" s="20" customFormat="1" ht="25.15" customHeight="1">
      <c r="A12" s="362">
        <f>' 入力用 従事者別直接人件費集計表（後期）'!A21</f>
        <v>2026</v>
      </c>
      <c r="B12" s="363"/>
      <c r="C12" s="98" t="s">
        <v>12</v>
      </c>
      <c r="D12" s="182">
        <f>' 入力用 従事者別直接人件費集計表（後期）'!D21</f>
        <v>3</v>
      </c>
      <c r="E12" s="183" t="s">
        <v>21</v>
      </c>
      <c r="F12" s="176">
        <f t="shared" si="0"/>
        <v>1</v>
      </c>
      <c r="G12" s="213">
        <f>' 入力用 従事者別直接人件費集計表（後期）'!G21</f>
        <v>0</v>
      </c>
      <c r="H12" s="16"/>
      <c r="I12" s="17" t="str">
        <f>' 入力用 従事者別直接人件費集計表（後期）'!I21</f>
        <v>0</v>
      </c>
      <c r="J12" s="35">
        <f>' 入力用 従事者別直接人件費集計表（後期）'!J21</f>
        <v>0</v>
      </c>
      <c r="K12" s="18">
        <f>' 入力用 従事者別直接人件費集計表（後期）'!K21</f>
        <v>0</v>
      </c>
      <c r="L12" s="19">
        <f>' 入力用 従事者別直接人件費集計表（後期）'!L21</f>
        <v>0</v>
      </c>
    </row>
    <row r="13" spans="1:12" s="20" customFormat="1" ht="25.15" customHeight="1">
      <c r="A13" s="362">
        <f>' 入力用 従事者別直接人件費集計表（後期）'!A22</f>
        <v>2026</v>
      </c>
      <c r="B13" s="363"/>
      <c r="C13" s="98" t="s">
        <v>12</v>
      </c>
      <c r="D13" s="182">
        <f>' 入力用 従事者別直接人件費集計表（後期）'!D22</f>
        <v>4</v>
      </c>
      <c r="E13" s="183" t="s">
        <v>21</v>
      </c>
      <c r="F13" s="176">
        <f t="shared" si="0"/>
        <v>1</v>
      </c>
      <c r="G13" s="213">
        <f>' 入力用 従事者別直接人件費集計表（後期）'!G22</f>
        <v>0</v>
      </c>
      <c r="H13" s="16"/>
      <c r="I13" s="17" t="str">
        <f>' 入力用 従事者別直接人件費集計表（後期）'!I22</f>
        <v>0</v>
      </c>
      <c r="J13" s="35">
        <f>' 入力用 従事者別直接人件費集計表（後期）'!J22</f>
        <v>0</v>
      </c>
      <c r="K13" s="18">
        <f>' 入力用 従事者別直接人件費集計表（後期）'!K22</f>
        <v>0</v>
      </c>
      <c r="L13" s="19">
        <f>' 入力用 従事者別直接人件費集計表（後期）'!L22</f>
        <v>0</v>
      </c>
    </row>
    <row r="14" spans="1:12" s="20" customFormat="1" ht="25.15" customHeight="1">
      <c r="A14" s="362">
        <f>' 入力用 従事者別直接人件費集計表（後期）'!A23</f>
        <v>2026</v>
      </c>
      <c r="B14" s="363"/>
      <c r="C14" s="98" t="s">
        <v>12</v>
      </c>
      <c r="D14" s="182">
        <f>' 入力用 従事者別直接人件費集計表（後期）'!D23</f>
        <v>5</v>
      </c>
      <c r="E14" s="183" t="s">
        <v>21</v>
      </c>
      <c r="F14" s="176">
        <f t="shared" si="0"/>
        <v>1</v>
      </c>
      <c r="G14" s="213">
        <f>' 入力用 従事者別直接人件費集計表（後期）'!G23</f>
        <v>0</v>
      </c>
      <c r="H14" s="16"/>
      <c r="I14" s="17" t="str">
        <f>' 入力用 従事者別直接人件費集計表（後期）'!I23</f>
        <v>0</v>
      </c>
      <c r="J14" s="35">
        <f>' 入力用 従事者別直接人件費集計表（後期）'!J23</f>
        <v>0</v>
      </c>
      <c r="K14" s="18">
        <f>' 入力用 従事者別直接人件費集計表（後期）'!K23</f>
        <v>0</v>
      </c>
      <c r="L14" s="19">
        <f>' 入力用 従事者別直接人件費集計表（後期）'!L23</f>
        <v>0</v>
      </c>
    </row>
    <row r="15" spans="1:12" s="20" customFormat="1" ht="25.15" customHeight="1">
      <c r="A15" s="362">
        <f>' 入力用 従事者別直接人件費集計表（後期）'!A24</f>
        <v>2026</v>
      </c>
      <c r="B15" s="363"/>
      <c r="C15" s="98" t="s">
        <v>12</v>
      </c>
      <c r="D15" s="182">
        <f>' 入力用 従事者別直接人件費集計表（後期）'!D24</f>
        <v>6</v>
      </c>
      <c r="E15" s="183" t="s">
        <v>21</v>
      </c>
      <c r="F15" s="176">
        <f t="shared" si="0"/>
        <v>1</v>
      </c>
      <c r="G15" s="213">
        <f>' 入力用 従事者別直接人件費集計表（後期）'!G24</f>
        <v>0</v>
      </c>
      <c r="H15" s="16"/>
      <c r="I15" s="17" t="str">
        <f>' 入力用 従事者別直接人件費集計表（後期）'!I24</f>
        <v>0</v>
      </c>
      <c r="J15" s="35">
        <f>' 入力用 従事者別直接人件費集計表（後期）'!J24</f>
        <v>0</v>
      </c>
      <c r="K15" s="18">
        <f>' 入力用 従事者別直接人件費集計表（後期）'!K24</f>
        <v>0</v>
      </c>
      <c r="L15" s="19">
        <f>' 入力用 従事者別直接人件費集計表（後期）'!L24</f>
        <v>0</v>
      </c>
    </row>
    <row r="16" spans="1:12" s="20" customFormat="1" ht="25.15" customHeight="1">
      <c r="A16" s="362">
        <f>' 入力用 従事者別直接人件費集計表（後期）'!A25</f>
        <v>2026</v>
      </c>
      <c r="B16" s="363"/>
      <c r="C16" s="98" t="s">
        <v>12</v>
      </c>
      <c r="D16" s="182">
        <f>' 入力用 従事者別直接人件費集計表（後期）'!D25</f>
        <v>7</v>
      </c>
      <c r="E16" s="183" t="s">
        <v>21</v>
      </c>
      <c r="F16" s="176">
        <f t="shared" si="0"/>
        <v>1</v>
      </c>
      <c r="G16" s="213">
        <f>' 入力用 従事者別直接人件費集計表（後期）'!G25</f>
        <v>0</v>
      </c>
      <c r="H16" s="16"/>
      <c r="I16" s="17" t="str">
        <f>' 入力用 従事者別直接人件費集計表（後期）'!I25</f>
        <v>0</v>
      </c>
      <c r="J16" s="35">
        <f>' 入力用 従事者別直接人件費集計表（後期）'!J25</f>
        <v>0</v>
      </c>
      <c r="K16" s="18">
        <f>' 入力用 従事者別直接人件費集計表（後期）'!K25</f>
        <v>0</v>
      </c>
      <c r="L16" s="19">
        <f>' 入力用 従事者別直接人件費集計表（後期）'!L25</f>
        <v>0</v>
      </c>
    </row>
    <row r="17" spans="1:14" s="20" customFormat="1" ht="25.15" customHeight="1">
      <c r="A17" s="362">
        <f>' 入力用 従事者別直接人件費集計表（後期）'!A26</f>
        <v>2026</v>
      </c>
      <c r="B17" s="363"/>
      <c r="C17" s="98" t="s">
        <v>12</v>
      </c>
      <c r="D17" s="184">
        <f>' 入力用 従事者別直接人件費集計表（後期）'!D26</f>
        <v>8</v>
      </c>
      <c r="E17" s="183" t="s">
        <v>21</v>
      </c>
      <c r="F17" s="176">
        <f t="shared" si="0"/>
        <v>1</v>
      </c>
      <c r="G17" s="213">
        <f>' 入力用 従事者別直接人件費集計表（後期）'!G26</f>
        <v>0</v>
      </c>
      <c r="H17" s="16"/>
      <c r="I17" s="17" t="str">
        <f>' 入力用 従事者別直接人件費集計表（後期）'!I26</f>
        <v>0</v>
      </c>
      <c r="J17" s="35">
        <f>' 入力用 従事者別直接人件費集計表（後期）'!J26</f>
        <v>0</v>
      </c>
      <c r="K17" s="18">
        <f>' 入力用 従事者別直接人件費集計表（後期）'!K26</f>
        <v>0</v>
      </c>
      <c r="L17" s="19">
        <f>' 入力用 従事者別直接人件費集計表（後期）'!L26</f>
        <v>0</v>
      </c>
    </row>
    <row r="18" spans="1:14" s="20" customFormat="1" ht="25.15" customHeight="1">
      <c r="A18" s="365">
        <f>' 入力用 従事者別直接人件費集計表（後期）'!A27</f>
        <v>2026</v>
      </c>
      <c r="B18" s="366"/>
      <c r="C18" s="98" t="s">
        <v>12</v>
      </c>
      <c r="D18" s="96">
        <f>' 入力用 従事者別直接人件費集計表（後期）'!D27</f>
        <v>9</v>
      </c>
      <c r="E18" s="97" t="s">
        <v>21</v>
      </c>
      <c r="F18" s="176">
        <f t="shared" si="0"/>
        <v>1</v>
      </c>
      <c r="G18" s="213">
        <f>' 入力用 従事者別直接人件費集計表（後期）'!G27</f>
        <v>0</v>
      </c>
      <c r="H18" s="16"/>
      <c r="I18" s="17" t="str">
        <f>' 入力用 従事者別直接人件費集計表（後期）'!I27</f>
        <v>0</v>
      </c>
      <c r="J18" s="35">
        <f>' 入力用 従事者別直接人件費集計表（後期）'!J27</f>
        <v>0</v>
      </c>
      <c r="K18" s="18">
        <f>' 入力用 従事者別直接人件費集計表（後期）'!K27</f>
        <v>0</v>
      </c>
      <c r="L18" s="19">
        <f>' 入力用 従事者別直接人件費集計表（後期）'!L27</f>
        <v>0</v>
      </c>
    </row>
    <row r="19" spans="1:14" s="20" customFormat="1" ht="25.15" customHeight="1" thickBot="1">
      <c r="A19" s="365">
        <f>' 入力用 従事者別直接人件費集計表（後期）'!A28</f>
        <v>2026</v>
      </c>
      <c r="B19" s="366"/>
      <c r="C19" s="98" t="s">
        <v>12</v>
      </c>
      <c r="D19" s="96">
        <f>' 入力用 従事者別直接人件費集計表（後期）'!D28</f>
        <v>10</v>
      </c>
      <c r="E19" s="97" t="s">
        <v>21</v>
      </c>
      <c r="F19" s="176">
        <f t="shared" si="0"/>
        <v>1</v>
      </c>
      <c r="G19" s="213">
        <f>' 入力用 従事者別直接人件費集計表（後期）'!G28</f>
        <v>0</v>
      </c>
      <c r="H19" s="16"/>
      <c r="I19" s="17" t="str">
        <f>' 入力用 従事者別直接人件費集計表（後期）'!I28</f>
        <v>0</v>
      </c>
      <c r="J19" s="35">
        <f>' 入力用 従事者別直接人件費集計表（後期）'!J28</f>
        <v>0</v>
      </c>
      <c r="K19" s="18">
        <f>' 入力用 従事者別直接人件費集計表（後期）'!K28</f>
        <v>0</v>
      </c>
      <c r="L19" s="19">
        <f>' 入力用 従事者別直接人件費集計表（後期）'!L28</f>
        <v>0</v>
      </c>
    </row>
    <row r="20" spans="1:14" s="20" customFormat="1" ht="25.15" hidden="1" customHeight="1">
      <c r="A20" s="365"/>
      <c r="B20" s="366"/>
      <c r="C20" s="98" t="s">
        <v>12</v>
      </c>
      <c r="D20" s="96"/>
      <c r="E20" s="97" t="s">
        <v>21</v>
      </c>
      <c r="F20" s="176">
        <f t="shared" si="0"/>
        <v>1</v>
      </c>
      <c r="G20" s="213"/>
      <c r="H20" s="16"/>
      <c r="I20" s="17"/>
      <c r="J20" s="35"/>
      <c r="K20" s="18"/>
      <c r="L20" s="19"/>
    </row>
    <row r="21" spans="1:14" s="20" customFormat="1" ht="25.15" hidden="1" customHeight="1">
      <c r="A21" s="365"/>
      <c r="B21" s="366"/>
      <c r="C21" s="98" t="s">
        <v>12</v>
      </c>
      <c r="D21" s="96"/>
      <c r="E21" s="97" t="s">
        <v>21</v>
      </c>
      <c r="F21" s="176">
        <f t="shared" si="0"/>
        <v>1</v>
      </c>
      <c r="G21" s="213"/>
      <c r="H21" s="16"/>
      <c r="I21" s="17"/>
      <c r="J21" s="35"/>
      <c r="K21" s="18"/>
      <c r="L21" s="19"/>
    </row>
    <row r="22" spans="1:14" ht="25.15" hidden="1" customHeight="1">
      <c r="A22" s="365"/>
      <c r="B22" s="366"/>
      <c r="C22" s="98" t="s">
        <v>12</v>
      </c>
      <c r="D22" s="96"/>
      <c r="E22" s="97" t="s">
        <v>21</v>
      </c>
      <c r="F22" s="176">
        <f t="shared" si="0"/>
        <v>1</v>
      </c>
      <c r="G22" s="214"/>
      <c r="H22" s="16"/>
      <c r="I22" s="17"/>
      <c r="J22" s="35"/>
      <c r="K22" s="18"/>
      <c r="L22" s="19"/>
      <c r="M22" s="20"/>
      <c r="N22" s="20"/>
    </row>
    <row r="23" spans="1:14" s="20" customFormat="1" ht="25.15" hidden="1" customHeight="1">
      <c r="A23" s="365"/>
      <c r="B23" s="366"/>
      <c r="C23" s="98" t="s">
        <v>12</v>
      </c>
      <c r="D23" s="96"/>
      <c r="E23" s="97" t="s">
        <v>21</v>
      </c>
      <c r="F23" s="176">
        <f t="shared" si="0"/>
        <v>1</v>
      </c>
      <c r="G23" s="214"/>
      <c r="H23" s="16"/>
      <c r="I23" s="17"/>
      <c r="J23" s="35"/>
      <c r="K23" s="18"/>
      <c r="L23" s="19"/>
    </row>
    <row r="24" spans="1:14" s="20" customFormat="1" ht="25.15" hidden="1" customHeight="1">
      <c r="A24" s="365"/>
      <c r="B24" s="366"/>
      <c r="C24" s="98" t="s">
        <v>12</v>
      </c>
      <c r="D24" s="96"/>
      <c r="E24" s="97" t="s">
        <v>21</v>
      </c>
      <c r="F24" s="176">
        <f t="shared" si="0"/>
        <v>1</v>
      </c>
      <c r="G24" s="214"/>
      <c r="H24" s="16"/>
      <c r="I24" s="17"/>
      <c r="J24" s="35"/>
      <c r="K24" s="18"/>
      <c r="L24" s="19"/>
    </row>
    <row r="25" spans="1:14" s="20" customFormat="1" ht="25.15" hidden="1" customHeight="1">
      <c r="A25" s="362"/>
      <c r="B25" s="363"/>
      <c r="C25" s="98" t="s">
        <v>12</v>
      </c>
      <c r="D25" s="96"/>
      <c r="E25" s="97" t="s">
        <v>21</v>
      </c>
      <c r="F25" s="177">
        <v>1</v>
      </c>
      <c r="G25" s="214"/>
      <c r="H25" s="16"/>
      <c r="I25" s="17"/>
      <c r="J25" s="35"/>
      <c r="K25" s="18"/>
      <c r="L25" s="19"/>
    </row>
    <row r="26" spans="1:14" s="20" customFormat="1" ht="25.15" hidden="1" customHeight="1">
      <c r="A26" s="362"/>
      <c r="B26" s="363"/>
      <c r="C26" s="98" t="s">
        <v>12</v>
      </c>
      <c r="D26" s="96"/>
      <c r="E26" s="97" t="s">
        <v>21</v>
      </c>
      <c r="F26" s="177">
        <v>1</v>
      </c>
      <c r="G26" s="214"/>
      <c r="H26" s="16"/>
      <c r="I26" s="17"/>
      <c r="J26" s="35"/>
      <c r="K26" s="18"/>
      <c r="L26" s="19"/>
    </row>
    <row r="27" spans="1:14" s="20" customFormat="1" ht="25.15" hidden="1" customHeight="1">
      <c r="A27" s="362"/>
      <c r="B27" s="363"/>
      <c r="C27" s="98" t="s">
        <v>12</v>
      </c>
      <c r="D27" s="96"/>
      <c r="E27" s="97" t="s">
        <v>21</v>
      </c>
      <c r="F27" s="177">
        <v>1</v>
      </c>
      <c r="G27" s="214"/>
      <c r="H27" s="16"/>
      <c r="I27" s="17"/>
      <c r="J27" s="35"/>
      <c r="K27" s="18"/>
      <c r="L27" s="19"/>
    </row>
    <row r="28" spans="1:14" s="20" customFormat="1" ht="25.15" hidden="1" customHeight="1" thickBot="1">
      <c r="A28" s="365"/>
      <c r="B28" s="366"/>
      <c r="C28" s="16" t="s">
        <v>12</v>
      </c>
      <c r="D28" s="96"/>
      <c r="E28" s="97" t="s">
        <v>21</v>
      </c>
      <c r="F28" s="178">
        <f>F24</f>
        <v>1</v>
      </c>
      <c r="G28" s="215"/>
      <c r="H28" s="16"/>
      <c r="I28" s="17"/>
      <c r="J28" s="35"/>
      <c r="K28" s="18"/>
      <c r="L28" s="19"/>
    </row>
    <row r="29" spans="1:14" ht="30" customHeight="1" thickBot="1">
      <c r="A29" s="377" t="s">
        <v>26</v>
      </c>
      <c r="B29" s="378"/>
      <c r="C29" s="378"/>
      <c r="D29" s="378"/>
      <c r="E29" s="378"/>
      <c r="F29" s="378"/>
      <c r="G29" s="379"/>
      <c r="H29" s="105"/>
      <c r="I29" s="101"/>
      <c r="J29" s="102">
        <f>SUM(J8:J28)</f>
        <v>0</v>
      </c>
      <c r="K29" s="103">
        <f t="shared" ref="K29:L29" si="1">SUM(K8:K28)</f>
        <v>0</v>
      </c>
      <c r="L29" s="104">
        <f t="shared" si="1"/>
        <v>0</v>
      </c>
    </row>
    <row r="30" spans="1:14" ht="19.5" customHeight="1">
      <c r="A30" s="185"/>
      <c r="B30" s="185"/>
      <c r="C30" s="185"/>
      <c r="D30" s="188"/>
      <c r="E30" s="186"/>
      <c r="F30" s="186"/>
      <c r="G30" s="185"/>
      <c r="H30" s="187"/>
      <c r="I30" s="185"/>
      <c r="J30" s="185"/>
      <c r="K30" s="185"/>
      <c r="L30" s="185"/>
    </row>
    <row r="31" spans="1:14" ht="19.5" customHeight="1">
      <c r="C31" s="189"/>
      <c r="D31" s="189"/>
      <c r="E31" s="189"/>
      <c r="F31" s="189"/>
      <c r="G31" s="189"/>
    </row>
    <row r="32" spans="1:14" ht="19.5" customHeight="1">
      <c r="E32" s="26"/>
      <c r="F32" s="26"/>
    </row>
    <row r="33" spans="5:16" ht="19.5" customHeight="1">
      <c r="E33" s="26"/>
      <c r="F33" s="26"/>
    </row>
    <row r="34" spans="5:16" ht="19.5" customHeight="1">
      <c r="E34" s="26"/>
      <c r="F34" s="26"/>
    </row>
    <row r="35" spans="5:16" ht="19.5" customHeight="1"/>
    <row r="36" spans="5:16" ht="19.5" customHeight="1">
      <c r="E36" s="26"/>
      <c r="F36" s="26"/>
    </row>
    <row r="37" spans="5:16" ht="19.5" customHeight="1">
      <c r="E37" s="26"/>
      <c r="F37" s="26"/>
    </row>
    <row r="38" spans="5:16" ht="19.5" customHeight="1"/>
    <row r="39" spans="5:16" ht="21.65" customHeight="1"/>
    <row r="40" spans="5:16" ht="19.5" customHeight="1"/>
    <row r="41" spans="5:16" ht="21.75" customHeight="1"/>
    <row r="44" spans="5:16" ht="20.149999999999999" customHeight="1">
      <c r="M44" s="376"/>
      <c r="N44" s="376"/>
      <c r="O44" s="376"/>
      <c r="P44" s="376"/>
    </row>
    <row r="45" spans="5:16" ht="20.149999999999999" customHeight="1">
      <c r="M45" s="209"/>
      <c r="N45" s="209"/>
      <c r="O45" s="210"/>
      <c r="P45" s="209"/>
    </row>
    <row r="46" spans="5:16" ht="20.149999999999999" customHeight="1">
      <c r="M46" s="211"/>
      <c r="N46" s="209"/>
      <c r="O46" s="210"/>
      <c r="P46" s="209"/>
    </row>
    <row r="47" spans="5:16" ht="20.149999999999999" customHeight="1">
      <c r="M47" s="209"/>
      <c r="N47" s="209"/>
      <c r="O47" s="210"/>
      <c r="P47" s="209"/>
    </row>
    <row r="48" spans="5:16" ht="20.149999999999999" customHeight="1">
      <c r="M48" s="209"/>
      <c r="N48" s="209"/>
      <c r="O48" s="210"/>
      <c r="P48" s="209"/>
    </row>
    <row r="49" spans="13:16" ht="20.149999999999999" customHeight="1">
      <c r="M49" s="209"/>
      <c r="N49" s="209"/>
      <c r="O49" s="210"/>
      <c r="P49" s="209"/>
    </row>
    <row r="50" spans="13:16" ht="20.149999999999999" customHeight="1">
      <c r="M50" s="209"/>
      <c r="N50" s="209"/>
      <c r="O50" s="210"/>
      <c r="P50" s="209"/>
    </row>
    <row r="51" spans="13:16" ht="20.149999999999999" customHeight="1">
      <c r="M51" s="209"/>
      <c r="N51" s="209"/>
      <c r="O51" s="210"/>
      <c r="P51" s="209"/>
    </row>
    <row r="52" spans="13:16" ht="20.149999999999999" customHeight="1">
      <c r="M52" s="209"/>
      <c r="N52" s="209"/>
      <c r="O52" s="210"/>
      <c r="P52" s="209"/>
    </row>
    <row r="53" spans="13:16" ht="20.149999999999999" customHeight="1">
      <c r="M53" s="209"/>
      <c r="N53" s="209"/>
      <c r="O53" s="210"/>
      <c r="P53" s="209"/>
    </row>
    <row r="54" spans="13:16" ht="20.149999999999999" customHeight="1">
      <c r="M54" s="209"/>
      <c r="N54" s="209"/>
      <c r="O54" s="210"/>
      <c r="P54" s="209"/>
    </row>
    <row r="55" spans="13:16" ht="20.149999999999999" customHeight="1">
      <c r="M55" s="209"/>
      <c r="N55" s="209"/>
      <c r="O55" s="210"/>
      <c r="P55" s="209"/>
    </row>
    <row r="56" spans="13:16" ht="20.149999999999999" customHeight="1">
      <c r="M56" s="209"/>
      <c r="N56" s="209"/>
      <c r="O56" s="210"/>
      <c r="P56" s="209"/>
    </row>
    <row r="57" spans="13:16" ht="20.149999999999999" customHeight="1">
      <c r="M57" s="209"/>
      <c r="N57" s="209"/>
      <c r="O57" s="210"/>
      <c r="P57" s="209"/>
    </row>
    <row r="58" spans="13:16" ht="20.149999999999999" customHeight="1">
      <c r="M58" s="209"/>
      <c r="N58" s="209"/>
      <c r="O58" s="210"/>
      <c r="P58" s="209"/>
    </row>
    <row r="59" spans="13:16" ht="20.149999999999999" customHeight="1">
      <c r="M59" s="209"/>
      <c r="N59" s="209"/>
      <c r="O59" s="210"/>
      <c r="P59" s="209"/>
    </row>
    <row r="60" spans="13:16" ht="20.149999999999999" customHeight="1">
      <c r="M60" s="209"/>
      <c r="N60" s="209"/>
      <c r="O60" s="210"/>
      <c r="P60" s="209"/>
    </row>
    <row r="61" spans="13:16" ht="20.149999999999999" customHeight="1">
      <c r="M61" s="209"/>
      <c r="N61" s="209"/>
      <c r="O61" s="210"/>
      <c r="P61" s="209"/>
    </row>
    <row r="62" spans="13:16" ht="20.149999999999999" customHeight="1">
      <c r="M62" s="209"/>
      <c r="N62" s="209"/>
      <c r="O62" s="210"/>
      <c r="P62" s="209"/>
    </row>
    <row r="63" spans="13:16" ht="20.149999999999999" customHeight="1">
      <c r="M63" s="209"/>
      <c r="N63" s="209"/>
      <c r="O63" s="210"/>
      <c r="P63" s="209"/>
    </row>
    <row r="64" spans="13:16" ht="20.149999999999999" customHeight="1">
      <c r="M64" s="209"/>
      <c r="N64" s="209"/>
      <c r="O64" s="210"/>
      <c r="P64" s="209"/>
    </row>
    <row r="65" spans="13:16" ht="20.149999999999999" customHeight="1">
      <c r="M65" s="209"/>
      <c r="N65" s="209"/>
      <c r="O65" s="210"/>
      <c r="P65" s="209"/>
    </row>
    <row r="66" spans="13:16" ht="20.149999999999999" customHeight="1">
      <c r="M66" s="209"/>
      <c r="N66" s="209"/>
      <c r="O66" s="210"/>
      <c r="P66" s="209"/>
    </row>
    <row r="67" spans="13:16" ht="20.149999999999999" customHeight="1">
      <c r="M67" s="209"/>
      <c r="N67" s="209"/>
      <c r="O67" s="210"/>
      <c r="P67" s="209"/>
    </row>
    <row r="68" spans="13:16" ht="20.149999999999999" customHeight="1">
      <c r="M68" s="209"/>
      <c r="N68" s="209"/>
      <c r="O68" s="210"/>
      <c r="P68" s="209"/>
    </row>
    <row r="69" spans="13:16" ht="20.149999999999999" customHeight="1">
      <c r="M69" s="209"/>
      <c r="N69" s="209"/>
      <c r="O69" s="210"/>
      <c r="P69" s="209"/>
    </row>
    <row r="70" spans="13:16" ht="20.149999999999999" customHeight="1">
      <c r="M70" s="209"/>
      <c r="N70" s="209"/>
      <c r="O70" s="210"/>
      <c r="P70" s="209"/>
    </row>
    <row r="71" spans="13:16" ht="20.149999999999999" customHeight="1">
      <c r="M71" s="209"/>
      <c r="N71" s="209"/>
      <c r="O71" s="210"/>
      <c r="P71" s="209"/>
    </row>
    <row r="72" spans="13:16" ht="20.149999999999999" customHeight="1">
      <c r="M72" s="209"/>
      <c r="N72" s="209"/>
      <c r="O72" s="210"/>
      <c r="P72" s="209"/>
    </row>
    <row r="73" spans="13:16" ht="20.149999999999999" customHeight="1">
      <c r="M73" s="209"/>
      <c r="N73" s="209"/>
      <c r="O73" s="210"/>
      <c r="P73" s="209"/>
    </row>
    <row r="74" spans="13:16" ht="20.149999999999999" customHeight="1">
      <c r="M74" s="209"/>
      <c r="N74" s="209"/>
      <c r="O74" s="210"/>
      <c r="P74" s="209"/>
    </row>
    <row r="75" spans="13:16" ht="20.149999999999999" customHeight="1">
      <c r="M75" s="209"/>
      <c r="N75" s="209"/>
      <c r="O75" s="210"/>
      <c r="P75" s="209"/>
    </row>
    <row r="76" spans="13:16" ht="20.149999999999999" customHeight="1">
      <c r="M76" s="209"/>
      <c r="N76" s="209"/>
      <c r="O76" s="210"/>
      <c r="P76" s="209"/>
    </row>
    <row r="77" spans="13:16" ht="20.149999999999999" customHeight="1">
      <c r="M77" s="209"/>
      <c r="N77" s="209"/>
      <c r="O77" s="210"/>
      <c r="P77" s="209"/>
    </row>
    <row r="78" spans="13:16" ht="20.149999999999999" customHeight="1">
      <c r="M78" s="209"/>
      <c r="N78" s="209"/>
      <c r="O78" s="210"/>
      <c r="P78" s="209"/>
    </row>
    <row r="79" spans="13:16" ht="20.149999999999999" customHeight="1">
      <c r="M79" s="209"/>
      <c r="N79" s="209"/>
      <c r="O79" s="209"/>
      <c r="P79" s="209"/>
    </row>
    <row r="80" spans="13:16" ht="20.149999999999999" customHeight="1">
      <c r="M80" s="209"/>
      <c r="N80" s="209"/>
      <c r="O80" s="209"/>
      <c r="P80" s="209"/>
    </row>
  </sheetData>
  <sheetProtection sheet="1" selectLockedCells="1"/>
  <mergeCells count="32">
    <mergeCell ref="M44:P44"/>
    <mergeCell ref="A24:B24"/>
    <mergeCell ref="A25:B25"/>
    <mergeCell ref="A26:B26"/>
    <mergeCell ref="A27:B27"/>
    <mergeCell ref="A28:B28"/>
    <mergeCell ref="A29:G29"/>
    <mergeCell ref="A23:B23"/>
    <mergeCell ref="A12:B12"/>
    <mergeCell ref="A13:B13"/>
    <mergeCell ref="A14:B14"/>
    <mergeCell ref="A15:B15"/>
    <mergeCell ref="A16:B16"/>
    <mergeCell ref="A17:B17"/>
    <mergeCell ref="A18:B18"/>
    <mergeCell ref="A19:B19"/>
    <mergeCell ref="A20:B20"/>
    <mergeCell ref="A21:B21"/>
    <mergeCell ref="A22:B22"/>
    <mergeCell ref="A11:B11"/>
    <mergeCell ref="A2:L2"/>
    <mergeCell ref="A3:L3"/>
    <mergeCell ref="A4:L4"/>
    <mergeCell ref="A5:C5"/>
    <mergeCell ref="D5:L5"/>
    <mergeCell ref="A6:C6"/>
    <mergeCell ref="D6:L6"/>
    <mergeCell ref="A7:C7"/>
    <mergeCell ref="D7:E7"/>
    <mergeCell ref="A8:B8"/>
    <mergeCell ref="A9:B9"/>
    <mergeCell ref="A10:B10"/>
  </mergeCells>
  <phoneticPr fontId="3"/>
  <printOptions horizontalCentered="1"/>
  <pageMargins left="0.59055118110236227" right="0.27559055118110237" top="0.59055118110236227" bottom="0.19685039370078741"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AQ51"/>
  <sheetViews>
    <sheetView workbookViewId="0"/>
  </sheetViews>
  <sheetFormatPr defaultColWidth="11.36328125" defaultRowHeight="13"/>
  <cols>
    <col min="1" max="1" width="16.453125" style="4" customWidth="1"/>
    <col min="2" max="2" width="9.6328125" style="4" customWidth="1"/>
    <col min="3" max="3" width="3.90625" style="92"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4" width="37.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c r="A1" s="43" t="s">
        <v>137</v>
      </c>
      <c r="B1" s="44"/>
      <c r="C1" s="99"/>
      <c r="D1" s="429" t="str">
        <f>"作　業　日　報　兼　直　接　人　件　費　個　別　明　細　表　（"&amp;AK7&amp;"年"&amp;AK8&amp;"月支払分）"</f>
        <v>作　業　日　報　兼　直　接　人　件　費　個　別　明　細　表　（2025年2月支払分）</v>
      </c>
      <c r="E1" s="429"/>
      <c r="F1" s="429"/>
      <c r="G1" s="429"/>
      <c r="H1" s="429"/>
      <c r="I1" s="429"/>
      <c r="J1" s="429"/>
      <c r="K1" s="429"/>
      <c r="L1" s="429"/>
      <c r="M1" s="429"/>
      <c r="N1" s="429"/>
      <c r="O1" s="429"/>
      <c r="AE1" s="425" t="s">
        <v>94</v>
      </c>
      <c r="AF1" s="48" t="s">
        <v>44</v>
      </c>
      <c r="AG1" s="49">
        <f>初期条件設定表!$C$10</f>
        <v>0.375</v>
      </c>
      <c r="AH1" s="49">
        <f>初期条件設定表!$C$14</f>
        <v>0.75</v>
      </c>
      <c r="AI1" s="47"/>
      <c r="AJ1" s="50" t="s">
        <v>12</v>
      </c>
      <c r="AK1" s="51">
        <f>' 入力用 従事者別直接人件費集計表（後期）'!A8</f>
        <v>2025</v>
      </c>
      <c r="AL1" s="156" t="str">
        <f>AK1&amp;"年"</f>
        <v>2025年</v>
      </c>
      <c r="AM1" s="47"/>
      <c r="AN1" s="50" t="s">
        <v>43</v>
      </c>
      <c r="AO1" s="52" t="str">
        <f ca="1">RIGHT(CELL("filename",A1),LEN(CELL("filename",A1))-FIND("]",CELL("filename",A1)))</f>
        <v>2021年4月作業分</v>
      </c>
      <c r="AP1" s="36"/>
      <c r="AQ1" s="37"/>
    </row>
    <row r="2" spans="1:43" ht="24.75" customHeight="1">
      <c r="C2" s="99"/>
      <c r="D2" s="429"/>
      <c r="E2" s="429"/>
      <c r="F2" s="429"/>
      <c r="G2" s="429"/>
      <c r="H2" s="429"/>
      <c r="I2" s="429"/>
      <c r="J2" s="429"/>
      <c r="K2" s="429"/>
      <c r="L2" s="429"/>
      <c r="M2" s="429"/>
      <c r="N2" s="429"/>
      <c r="O2" s="429"/>
      <c r="P2" s="100"/>
      <c r="Q2" s="100"/>
      <c r="R2" s="100"/>
      <c r="AE2" s="425"/>
      <c r="AF2" s="48"/>
      <c r="AG2" s="49">
        <f>初期条件設定表!$C$11</f>
        <v>0</v>
      </c>
      <c r="AH2" s="49">
        <f>初期条件設定表!$E$11</f>
        <v>0</v>
      </c>
      <c r="AI2" s="47"/>
      <c r="AJ2" s="50" t="s">
        <v>13</v>
      </c>
      <c r="AK2" s="51">
        <f>' 入力用 従事者別直接人件費集計表（後期）'!D8</f>
        <v>2</v>
      </c>
      <c r="AL2" s="156" t="str">
        <f>(AK1&amp;"-"&amp;AK2&amp;"月")</f>
        <v>2025-2月</v>
      </c>
      <c r="AM2" s="47"/>
      <c r="AN2" s="47"/>
      <c r="AO2" s="53"/>
    </row>
    <row r="3" spans="1:43" ht="27.75" customHeight="1">
      <c r="A3" s="3" t="s">
        <v>9</v>
      </c>
      <c r="B3" s="426" t="str">
        <f>' 入力用 従事者別直接人件費集計表（後期）'!D5</f>
        <v>○○△△株式会社</v>
      </c>
      <c r="C3" s="426"/>
      <c r="D3" s="426"/>
      <c r="E3" s="38"/>
      <c r="F3" s="38"/>
      <c r="G3" s="38"/>
      <c r="H3" s="38"/>
      <c r="I3" s="38"/>
      <c r="J3" s="38"/>
      <c r="K3" s="38"/>
      <c r="L3" s="38"/>
      <c r="M3" s="38"/>
      <c r="N3" s="38"/>
      <c r="AE3" s="425"/>
      <c r="AF3" s="48" t="s">
        <v>36</v>
      </c>
      <c r="AG3" s="49">
        <f>初期条件設定表!$C$12</f>
        <v>0.5</v>
      </c>
      <c r="AH3" s="49">
        <f>初期条件設定表!$E$12</f>
        <v>0.54166666666666663</v>
      </c>
      <c r="AI3" s="47"/>
      <c r="AJ3" s="50" t="s">
        <v>58</v>
      </c>
      <c r="AK3" s="54">
        <f>DATE($AK$1,AK2-1,AG6+1)</f>
        <v>45689</v>
      </c>
      <c r="AL3" s="156"/>
      <c r="AM3" s="47"/>
      <c r="AN3" s="47"/>
      <c r="AO3" s="53"/>
    </row>
    <row r="4" spans="1:43" ht="27.75" customHeight="1">
      <c r="A4" s="5" t="s">
        <v>2</v>
      </c>
      <c r="B4" s="427" t="str">
        <f>' 入力用 従事者別直接人件費集計表（後期）'!D6</f>
        <v>公社　太郎</v>
      </c>
      <c r="C4" s="427"/>
      <c r="D4" s="427"/>
      <c r="E4" s="134"/>
      <c r="F4" s="134"/>
      <c r="G4" s="134"/>
      <c r="AE4" s="425"/>
      <c r="AF4" s="48"/>
      <c r="AG4" s="49">
        <f>初期条件設定表!$C$13</f>
        <v>0</v>
      </c>
      <c r="AH4" s="49">
        <f>初期条件設定表!$E$13</f>
        <v>0</v>
      </c>
      <c r="AI4" s="47"/>
      <c r="AJ4" s="50" t="s">
        <v>79</v>
      </c>
      <c r="AK4" s="54">
        <f>DATE(AK1,AK2,AG5)</f>
        <v>45716</v>
      </c>
      <c r="AL4" s="47"/>
      <c r="AM4" s="47"/>
      <c r="AN4" s="50" t="s">
        <v>77</v>
      </c>
      <c r="AO4" s="55">
        <f>LEN(AK5)</f>
        <v>2</v>
      </c>
    </row>
    <row r="5" spans="1:43" ht="27.75" customHeight="1">
      <c r="A5" s="7" t="s">
        <v>8</v>
      </c>
      <c r="B5" s="428" t="str">
        <f>IF(' 入力用 従事者別直接人件費集計表（後期）'!I8="","",' 入力用 従事者別直接人件費集計表（後期）'!I8)</f>
        <v>0</v>
      </c>
      <c r="C5" s="428"/>
      <c r="D5" s="428"/>
      <c r="E5" s="134"/>
      <c r="F5" s="134"/>
      <c r="G5" s="134"/>
      <c r="AE5" s="425"/>
      <c r="AF5" s="48" t="s">
        <v>37</v>
      </c>
      <c r="AG5" s="56" t="str">
        <f>IF(初期条件設定表!$C$24="末",TEXT(DATE(AK1,AK2+1,1)-1,"d"),初期条件設定表!$C$24)</f>
        <v>28</v>
      </c>
      <c r="AH5" s="47" t="s">
        <v>38</v>
      </c>
      <c r="AI5" s="47"/>
      <c r="AJ5" s="50" t="s">
        <v>57</v>
      </c>
      <c r="AK5" s="57" t="str">
        <f>初期条件設定表!Q5</f>
        <v>土日</v>
      </c>
      <c r="AL5" s="47"/>
      <c r="AM5" s="47"/>
      <c r="AN5" s="50" t="s">
        <v>78</v>
      </c>
      <c r="AO5" s="52" t="str">
        <f>AK5&amp;"※月火水木金土日"</f>
        <v>土日※月火水木金土日</v>
      </c>
      <c r="AP5" s="36"/>
      <c r="AQ5" s="37"/>
    </row>
    <row r="6" spans="1:43" ht="22.5" customHeight="1" thickBot="1">
      <c r="A6" s="8" t="s">
        <v>10</v>
      </c>
      <c r="P6" s="58" t="s">
        <v>45</v>
      </c>
      <c r="Q6" s="59" t="s">
        <v>47</v>
      </c>
      <c r="R6" s="58" t="s">
        <v>46</v>
      </c>
      <c r="S6" s="58" t="s">
        <v>48</v>
      </c>
      <c r="T6" s="58" t="s">
        <v>49</v>
      </c>
      <c r="U6" s="58" t="s">
        <v>50</v>
      </c>
      <c r="V6" s="58" t="s">
        <v>60</v>
      </c>
      <c r="W6" s="58" t="s">
        <v>61</v>
      </c>
      <c r="X6" s="58" t="s">
        <v>62</v>
      </c>
      <c r="Y6" s="58"/>
      <c r="Z6" s="58"/>
      <c r="AA6" s="39"/>
      <c r="AF6" s="137" t="s">
        <v>95</v>
      </c>
      <c r="AG6" s="56">
        <v>31</v>
      </c>
      <c r="AH6" s="47" t="s">
        <v>38</v>
      </c>
      <c r="AI6" s="407" t="s">
        <v>104</v>
      </c>
      <c r="AJ6" s="407"/>
      <c r="AK6" s="129">
        <f>初期条件設定表!$C$15</f>
        <v>0.33333333333333331</v>
      </c>
    </row>
    <row r="7" spans="1:43" s="92" customFormat="1" ht="24" customHeight="1" thickBot="1">
      <c r="A7" s="393" t="s">
        <v>7</v>
      </c>
      <c r="B7" s="395" t="s">
        <v>6</v>
      </c>
      <c r="C7" s="395"/>
      <c r="D7" s="395"/>
      <c r="E7" s="397" t="s">
        <v>5</v>
      </c>
      <c r="F7" s="398"/>
      <c r="G7" s="398"/>
      <c r="H7" s="399"/>
      <c r="I7" s="405" t="s">
        <v>103</v>
      </c>
      <c r="J7" s="405" t="s">
        <v>102</v>
      </c>
      <c r="K7" s="397" t="s">
        <v>4</v>
      </c>
      <c r="L7" s="399"/>
      <c r="M7" s="408" t="s">
        <v>113</v>
      </c>
      <c r="N7" s="409"/>
      <c r="O7" s="415" t="s">
        <v>29</v>
      </c>
      <c r="P7" s="417" t="s">
        <v>52</v>
      </c>
      <c r="Q7" s="414" t="s">
        <v>34</v>
      </c>
      <c r="R7" s="414" t="s">
        <v>35</v>
      </c>
      <c r="S7" s="414" t="s">
        <v>53</v>
      </c>
      <c r="T7" s="414"/>
      <c r="U7" s="414" t="s">
        <v>51</v>
      </c>
      <c r="V7" s="414"/>
      <c r="W7" s="414" t="s">
        <v>54</v>
      </c>
      <c r="X7" s="410" t="s">
        <v>55</v>
      </c>
      <c r="Y7" s="138"/>
      <c r="Z7" s="138"/>
      <c r="AJ7" s="92" t="s">
        <v>107</v>
      </c>
      <c r="AK7" s="157">
        <f>IF(初期条件設定表!C26="当月",' 入力用 従事者別直接人件費集計表（後期）'!A8,' 入力用 従事者別直接人件費集計表（後期）'!A9)</f>
        <v>2025</v>
      </c>
    </row>
    <row r="8" spans="1:43" s="92" customFormat="1" ht="24" customHeight="1" thickBot="1">
      <c r="A8" s="394"/>
      <c r="B8" s="396"/>
      <c r="C8" s="396"/>
      <c r="D8" s="396"/>
      <c r="E8" s="400"/>
      <c r="F8" s="401"/>
      <c r="G8" s="401"/>
      <c r="H8" s="402"/>
      <c r="I8" s="406"/>
      <c r="J8" s="406"/>
      <c r="K8" s="403"/>
      <c r="L8" s="404"/>
      <c r="M8" s="139" t="s">
        <v>114</v>
      </c>
      <c r="N8" s="140" t="s">
        <v>155</v>
      </c>
      <c r="O8" s="416"/>
      <c r="P8" s="417"/>
      <c r="Q8" s="414"/>
      <c r="R8" s="414"/>
      <c r="S8" s="414"/>
      <c r="T8" s="414"/>
      <c r="U8" s="414"/>
      <c r="V8" s="414"/>
      <c r="W8" s="414"/>
      <c r="X8" s="410"/>
      <c r="Y8" s="138"/>
      <c r="Z8" s="138"/>
      <c r="AJ8" s="92" t="s">
        <v>106</v>
      </c>
      <c r="AK8" s="158">
        <f>IF(初期条件設定表!C26="当月",' 入力用 従事者別直接人件費集計表（後期）'!D8,' 入力用 従事者別直接人件費集計表（後期）'!D9)</f>
        <v>2</v>
      </c>
    </row>
    <row r="9" spans="1:43" ht="46.15" customHeight="1">
      <c r="A9" s="94">
        <f>Z9</f>
        <v>45691</v>
      </c>
      <c r="B9" s="84" t="s">
        <v>32</v>
      </c>
      <c r="C9" s="193" t="s">
        <v>3</v>
      </c>
      <c r="D9" s="87" t="s">
        <v>32</v>
      </c>
      <c r="E9" s="73" t="str">
        <f>IFERROR(HOUR(R9),"")</f>
        <v/>
      </c>
      <c r="F9" s="74" t="s">
        <v>30</v>
      </c>
      <c r="G9" s="75" t="str">
        <f>IFERROR(MINUTE(R9),"")</f>
        <v/>
      </c>
      <c r="H9" s="120" t="s">
        <v>31</v>
      </c>
      <c r="I9" s="124" t="str">
        <f>U9</f>
        <v/>
      </c>
      <c r="J9" s="125"/>
      <c r="K9" s="76" t="str">
        <f>IFERROR((E9+G9/60)*$B$5,"")</f>
        <v/>
      </c>
      <c r="L9" s="141" t="s">
        <v>0</v>
      </c>
      <c r="M9" s="142"/>
      <c r="N9" s="143"/>
      <c r="O9" s="90"/>
      <c r="P9" s="60" t="str">
        <f t="shared" ref="P9:P35" si="0">IF(OR(DBCS(B9)="：",B9="",DBCS(D9)="：",D9=""),"",$D9-$B9)</f>
        <v/>
      </c>
      <c r="Q9" s="60" t="str">
        <f>IFERROR(IF(J9="",D9-B9-X9,D9-B9-J9-X9),"")</f>
        <v/>
      </c>
      <c r="R9" s="61" t="str">
        <f t="shared" ref="R9:R11" si="1">IFERROR(MIN(IF(Q9&gt;0,FLOOR(Q9,"0:30"),""),$AK$6),"")</f>
        <v/>
      </c>
      <c r="S9" s="62" t="str">
        <f t="shared" ref="S9:S35" si="2">IF(OR(DBCS($B9)="：",$B9="",DBCS($D9)="：",$D9=""),"",MAX(MIN($D9,AG$1)-MAX($B9,TIME(0,0,0)),0))</f>
        <v/>
      </c>
      <c r="T9" s="62" t="str">
        <f t="shared" ref="T9:T35" si="3">IF(OR(DBCS($B9)="：",$B9="",DBCS($D9)="：",$D9=""),"",MAX(MIN($D9,AH$2)-MAX($B9,$AG$2),0))</f>
        <v/>
      </c>
      <c r="U9" s="62" t="str">
        <f t="shared" ref="U9:U35" si="4">IF(OR(DBCS($B9)="：",$B9="",DBCS($D9)="：",$D9=""),"",MAX(MIN($D9,$AH$3)-MAX($B9,$AG$3),0))</f>
        <v/>
      </c>
      <c r="V9" s="62" t="str">
        <f t="shared" ref="V9:V35" si="5">IF(OR(DBCS($B9)="：",$B9="",DBCS($D9)="：",$D9=""),"",MAX(MIN($D9,$AH$4)-MAX($B9,$AG$4),0))</f>
        <v/>
      </c>
      <c r="W9" s="62" t="str">
        <f t="shared" ref="W9:W35" si="6">IF(OR(DBCS($B9)="：",$B9="",DBCS($D9)="：",$D9=""),"",MAX(MIN($D9,TIME(23,59,59))-MAX($B9,$AH$1),0))</f>
        <v/>
      </c>
      <c r="X9" s="62" t="str">
        <f>IF(OR(DBCS($B9)="：",$B9="",DBCS($D9)="：",$D9=""),"",SUM(S9:W9))</f>
        <v/>
      </c>
      <c r="Y9" s="47"/>
      <c r="Z9" s="71">
        <f>IF($AK$3="","",IF(FIND(TEXT($AK$3,"aaa"),$AO$5)&gt;$AO$4,$AK$3,IF(FIND(TEXT($AK$3+1,"aaa"),$AO$5)&gt;$AO$4,$AK$3+1,IF(FIND(TEXT($AK$3+2,"aaa"),$AO$5)&gt;$AO$4,$AK$3+2,IF(FIND(TEXT($AK$3+3,"aaa"),$AO$5)&gt;$AO$4,$AK$3+3,"")))))</f>
        <v>45691</v>
      </c>
      <c r="AB9" s="41"/>
    </row>
    <row r="10" spans="1:43" ht="46.15" customHeight="1">
      <c r="A10" s="94">
        <f t="shared" ref="A10:A35" si="7">Z10</f>
        <v>45692</v>
      </c>
      <c r="B10" s="84" t="s">
        <v>32</v>
      </c>
      <c r="C10" s="193" t="s">
        <v>3</v>
      </c>
      <c r="D10" s="87" t="s">
        <v>32</v>
      </c>
      <c r="E10" s="73" t="str">
        <f>IFERROR(HOUR(R10),"")</f>
        <v/>
      </c>
      <c r="F10" s="74" t="s">
        <v>30</v>
      </c>
      <c r="G10" s="75" t="str">
        <f>IFERROR(MINUTE(R10),"")</f>
        <v/>
      </c>
      <c r="H10" s="120" t="s">
        <v>31</v>
      </c>
      <c r="I10" s="122" t="str">
        <f t="shared" ref="I10:I35" si="8">U10</f>
        <v/>
      </c>
      <c r="J10" s="125"/>
      <c r="K10" s="76" t="str">
        <f t="shared" ref="K10:K35" si="9">IFERROR((E10+G10/60)*$B$5,"")</f>
        <v/>
      </c>
      <c r="L10" s="141" t="s">
        <v>0</v>
      </c>
      <c r="M10" s="144"/>
      <c r="N10" s="145"/>
      <c r="O10" s="90"/>
      <c r="P10" s="60" t="str">
        <f t="shared" si="0"/>
        <v/>
      </c>
      <c r="Q10" s="60" t="str">
        <f t="shared" ref="Q10:Q35" si="10">IFERROR(IF(J10="",D10-B10-X10,D10-B10-J10-X10),"")</f>
        <v/>
      </c>
      <c r="R10" s="61" t="str">
        <f t="shared" si="1"/>
        <v/>
      </c>
      <c r="S10" s="62" t="str">
        <f t="shared" si="2"/>
        <v/>
      </c>
      <c r="T10" s="62" t="str">
        <f t="shared" si="3"/>
        <v/>
      </c>
      <c r="U10" s="62" t="str">
        <f t="shared" si="4"/>
        <v/>
      </c>
      <c r="V10" s="62" t="str">
        <f t="shared" si="5"/>
        <v/>
      </c>
      <c r="W10" s="62" t="str">
        <f t="shared" si="6"/>
        <v/>
      </c>
      <c r="X10" s="62" t="str">
        <f t="shared" ref="X10:X33" si="11">IF(OR(DBCS($B10)="：",$B10="",DBCS($D10)="：",$D10=""),"",SUM(S10:W10))</f>
        <v/>
      </c>
      <c r="Y10" s="47"/>
      <c r="Z10" s="71">
        <f t="shared" ref="Z10:Z35" si="12">IF($A9="","",IF(AND($A9+1&lt;=$AK$4,FIND(TEXT($A9+1,"aaa"),$AO$5)&gt;$AO$4),$A9+1,IF(AND($A9+2&lt;=$AK$4,FIND(TEXT($A9+2,"aaa"),$AO$5)&gt;$AO$4),$A9+2,IF(AND($A9+3&lt;=$AK$4,FIND(TEXT($A9+3,"aaa"),$AO$5)&gt;$AO$4),$A9+3,IF(AND($A9+4&lt;=$AK$4,FIND(TEXT($A9+4,"aaa"),$AO$5)&gt;$AO$4),$A9+4,"")))))</f>
        <v>45692</v>
      </c>
      <c r="AB10" s="41"/>
      <c r="AF10" s="146" t="s">
        <v>115</v>
      </c>
      <c r="AG10" s="146" t="s">
        <v>155</v>
      </c>
    </row>
    <row r="11" spans="1:43" ht="46.15" customHeight="1">
      <c r="A11" s="94">
        <f t="shared" si="7"/>
        <v>45693</v>
      </c>
      <c r="B11" s="84" t="s">
        <v>32</v>
      </c>
      <c r="C11" s="193" t="s">
        <v>3</v>
      </c>
      <c r="D11" s="87" t="s">
        <v>32</v>
      </c>
      <c r="E11" s="73" t="str">
        <f>IFERROR(HOUR(R11),"")</f>
        <v/>
      </c>
      <c r="F11" s="74" t="s">
        <v>30</v>
      </c>
      <c r="G11" s="75" t="str">
        <f>IFERROR(MINUTE(R11),"")</f>
        <v/>
      </c>
      <c r="H11" s="120" t="s">
        <v>31</v>
      </c>
      <c r="I11" s="122" t="str">
        <f t="shared" si="8"/>
        <v/>
      </c>
      <c r="J11" s="125"/>
      <c r="K11" s="76" t="str">
        <f t="shared" si="9"/>
        <v/>
      </c>
      <c r="L11" s="141" t="s">
        <v>0</v>
      </c>
      <c r="M11" s="144"/>
      <c r="N11" s="145"/>
      <c r="O11" s="90"/>
      <c r="P11" s="60" t="str">
        <f t="shared" si="0"/>
        <v/>
      </c>
      <c r="Q11" s="60" t="str">
        <f>IFERROR(IF(J11="",D11-B11-X11,D11-B11-J11-X11),"")</f>
        <v/>
      </c>
      <c r="R11" s="61" t="str">
        <f t="shared" si="1"/>
        <v/>
      </c>
      <c r="S11" s="62" t="str">
        <f t="shared" si="2"/>
        <v/>
      </c>
      <c r="T11" s="62" t="str">
        <f t="shared" si="3"/>
        <v/>
      </c>
      <c r="U11" s="62" t="str">
        <f t="shared" si="4"/>
        <v/>
      </c>
      <c r="V11" s="62" t="str">
        <f t="shared" si="5"/>
        <v/>
      </c>
      <c r="W11" s="62" t="str">
        <f t="shared" si="6"/>
        <v/>
      </c>
      <c r="X11" s="62" t="str">
        <f t="shared" si="11"/>
        <v/>
      </c>
      <c r="Y11" s="47"/>
      <c r="Z11" s="71">
        <f t="shared" si="12"/>
        <v>45693</v>
      </c>
      <c r="AB11" s="41"/>
      <c r="AE11" s="4">
        <v>1</v>
      </c>
      <c r="AF11" s="119" t="str">
        <f>初期条件設定表!U5</f>
        <v>　</v>
      </c>
      <c r="AG11" s="147" t="str">
        <f>初期条件設定表!V5</f>
        <v>　</v>
      </c>
    </row>
    <row r="12" spans="1:43" ht="46.15" customHeight="1">
      <c r="A12" s="94">
        <f t="shared" si="7"/>
        <v>45694</v>
      </c>
      <c r="B12" s="84" t="s">
        <v>32</v>
      </c>
      <c r="C12" s="193" t="s">
        <v>3</v>
      </c>
      <c r="D12" s="87" t="s">
        <v>32</v>
      </c>
      <c r="E12" s="73" t="str">
        <f>IFERROR(HOUR(R12),"")</f>
        <v/>
      </c>
      <c r="F12" s="74" t="s">
        <v>30</v>
      </c>
      <c r="G12" s="75" t="str">
        <f>IFERROR(MINUTE(R12),"")</f>
        <v/>
      </c>
      <c r="H12" s="120" t="s">
        <v>31</v>
      </c>
      <c r="I12" s="122" t="str">
        <f t="shared" si="8"/>
        <v/>
      </c>
      <c r="J12" s="125"/>
      <c r="K12" s="76" t="str">
        <f t="shared" si="9"/>
        <v/>
      </c>
      <c r="L12" s="141" t="s">
        <v>0</v>
      </c>
      <c r="M12" s="144"/>
      <c r="N12" s="145"/>
      <c r="O12" s="90"/>
      <c r="P12" s="60" t="str">
        <f t="shared" si="0"/>
        <v/>
      </c>
      <c r="Q12" s="60" t="str">
        <f t="shared" si="10"/>
        <v/>
      </c>
      <c r="R12" s="61" t="str">
        <f>IFERROR(MIN(IF(Q12&gt;0,FLOOR(Q12,"0:30"),""),$AK$6),"")</f>
        <v/>
      </c>
      <c r="S12" s="62" t="str">
        <f t="shared" si="2"/>
        <v/>
      </c>
      <c r="T12" s="62" t="str">
        <f t="shared" si="3"/>
        <v/>
      </c>
      <c r="U12" s="62" t="str">
        <f t="shared" si="4"/>
        <v/>
      </c>
      <c r="V12" s="62" t="str">
        <f t="shared" si="5"/>
        <v/>
      </c>
      <c r="W12" s="62" t="str">
        <f t="shared" si="6"/>
        <v/>
      </c>
      <c r="X12" s="62" t="str">
        <f t="shared" si="11"/>
        <v/>
      </c>
      <c r="Y12" s="47"/>
      <c r="Z12" s="71">
        <f t="shared" si="12"/>
        <v>45694</v>
      </c>
      <c r="AB12" s="41"/>
      <c r="AE12" s="4">
        <v>2</v>
      </c>
      <c r="AF12" s="119" t="str">
        <f>初期条件設定表!U6</f>
        <v>設計（除ソフトウェア）</v>
      </c>
      <c r="AG12" s="148" t="str">
        <f>初期条件設定表!V6</f>
        <v>A</v>
      </c>
    </row>
    <row r="13" spans="1:43" ht="46.15" customHeight="1">
      <c r="A13" s="94">
        <f t="shared" si="7"/>
        <v>45695</v>
      </c>
      <c r="B13" s="84" t="s">
        <v>32</v>
      </c>
      <c r="C13" s="193" t="s">
        <v>3</v>
      </c>
      <c r="D13" s="87" t="s">
        <v>32</v>
      </c>
      <c r="E13" s="73" t="str">
        <f>IFERROR(HOUR(R13),"")</f>
        <v/>
      </c>
      <c r="F13" s="74" t="s">
        <v>30</v>
      </c>
      <c r="G13" s="75" t="str">
        <f>IFERROR(MINUTE(R13),"")</f>
        <v/>
      </c>
      <c r="H13" s="120" t="s">
        <v>31</v>
      </c>
      <c r="I13" s="122" t="str">
        <f t="shared" si="8"/>
        <v/>
      </c>
      <c r="J13" s="125"/>
      <c r="K13" s="76" t="str">
        <f t="shared" si="9"/>
        <v/>
      </c>
      <c r="L13" s="141" t="s">
        <v>0</v>
      </c>
      <c r="M13" s="144"/>
      <c r="N13" s="145"/>
      <c r="O13" s="90"/>
      <c r="P13" s="60" t="str">
        <f t="shared" si="0"/>
        <v/>
      </c>
      <c r="Q13" s="60" t="str">
        <f t="shared" si="10"/>
        <v/>
      </c>
      <c r="R13" s="61" t="str">
        <f>IFERROR(MIN(IF(Q13&gt;0,FLOOR(Q13,"0:30"),""),$AK$6),"")</f>
        <v/>
      </c>
      <c r="S13" s="62" t="str">
        <f t="shared" si="2"/>
        <v/>
      </c>
      <c r="T13" s="62" t="str">
        <f t="shared" si="3"/>
        <v/>
      </c>
      <c r="U13" s="62" t="str">
        <f t="shared" si="4"/>
        <v/>
      </c>
      <c r="V13" s="62" t="str">
        <f t="shared" si="5"/>
        <v/>
      </c>
      <c r="W13" s="62" t="str">
        <f t="shared" si="6"/>
        <v/>
      </c>
      <c r="X13" s="62" t="str">
        <f t="shared" si="11"/>
        <v/>
      </c>
      <c r="Y13" s="62" t="str">
        <f t="shared" ref="Y13:Y35" si="13">IF(OR(DBCS($B13)="：",$B13="",DBCS($D13)="：",$D13=""),"",MAX(MIN($D13,$AH$3)-MAX($B13,$AG$3),0))</f>
        <v/>
      </c>
      <c r="Z13" s="71">
        <f t="shared" si="12"/>
        <v>45695</v>
      </c>
      <c r="AA13" s="40" t="str">
        <f t="shared" ref="AA13:AA33" si="14">IF(OR(DBCS($B13)="：",$B13="",DBCS($D13)="：",$D13=""),"",MAX(MIN($D13,TIME(23,59,59))-MAX($B13,$AH$1),0))</f>
        <v/>
      </c>
      <c r="AB13" s="41"/>
      <c r="AE13" s="4">
        <v>3</v>
      </c>
      <c r="AF13" s="119" t="str">
        <f>初期条件設定表!U7</f>
        <v>要件定義</v>
      </c>
      <c r="AG13" s="148" t="str">
        <f>初期条件設定表!V7</f>
        <v>B</v>
      </c>
    </row>
    <row r="14" spans="1:43" ht="46.15" customHeight="1">
      <c r="A14" s="94">
        <f t="shared" si="7"/>
        <v>45698</v>
      </c>
      <c r="B14" s="84" t="s">
        <v>32</v>
      </c>
      <c r="C14" s="193" t="s">
        <v>3</v>
      </c>
      <c r="D14" s="87" t="s">
        <v>32</v>
      </c>
      <c r="E14" s="73" t="str">
        <f t="shared" ref="E14:E35" si="15">IFERROR(HOUR(R14),"")</f>
        <v/>
      </c>
      <c r="F14" s="74" t="s">
        <v>30</v>
      </c>
      <c r="G14" s="75" t="str">
        <f t="shared" ref="G14:G35" si="16">IFERROR(MINUTE(R14),"")</f>
        <v/>
      </c>
      <c r="H14" s="120" t="s">
        <v>31</v>
      </c>
      <c r="I14" s="122" t="str">
        <f t="shared" si="8"/>
        <v/>
      </c>
      <c r="J14" s="125"/>
      <c r="K14" s="76" t="str">
        <f t="shared" si="9"/>
        <v/>
      </c>
      <c r="L14" s="141" t="s">
        <v>0</v>
      </c>
      <c r="M14" s="144"/>
      <c r="N14" s="145"/>
      <c r="O14" s="90"/>
      <c r="P14" s="60" t="str">
        <f t="shared" si="0"/>
        <v/>
      </c>
      <c r="Q14" s="60" t="str">
        <f t="shared" si="10"/>
        <v/>
      </c>
      <c r="R14" s="61" t="str">
        <f t="shared" ref="R14:R35" si="17">IFERROR(MIN(IF(Q14&gt;0,FLOOR(Q14,"0:30"),""),$AK$6),"")</f>
        <v/>
      </c>
      <c r="S14" s="62" t="str">
        <f t="shared" si="2"/>
        <v/>
      </c>
      <c r="T14" s="62" t="str">
        <f t="shared" si="3"/>
        <v/>
      </c>
      <c r="U14" s="62" t="str">
        <f t="shared" si="4"/>
        <v/>
      </c>
      <c r="V14" s="62" t="str">
        <f t="shared" si="5"/>
        <v/>
      </c>
      <c r="W14" s="62" t="str">
        <f t="shared" si="6"/>
        <v/>
      </c>
      <c r="X14" s="62" t="str">
        <f t="shared" si="11"/>
        <v/>
      </c>
      <c r="Y14" s="62" t="str">
        <f t="shared" si="13"/>
        <v/>
      </c>
      <c r="Z14" s="71">
        <f t="shared" si="12"/>
        <v>45698</v>
      </c>
      <c r="AA14" s="40" t="str">
        <f t="shared" si="14"/>
        <v/>
      </c>
      <c r="AB14" s="41"/>
      <c r="AE14" s="4">
        <v>4</v>
      </c>
      <c r="AF14" s="119" t="str">
        <f>初期条件設定表!U8</f>
        <v>システム要件定義</v>
      </c>
      <c r="AG14" s="148" t="str">
        <f>初期条件設定表!V8</f>
        <v>C</v>
      </c>
    </row>
    <row r="15" spans="1:43" ht="46.15" customHeight="1">
      <c r="A15" s="94">
        <f t="shared" si="7"/>
        <v>45699</v>
      </c>
      <c r="B15" s="84" t="s">
        <v>32</v>
      </c>
      <c r="C15" s="193" t="s">
        <v>3</v>
      </c>
      <c r="D15" s="87" t="s">
        <v>32</v>
      </c>
      <c r="E15" s="73" t="str">
        <f t="shared" si="15"/>
        <v/>
      </c>
      <c r="F15" s="74" t="s">
        <v>30</v>
      </c>
      <c r="G15" s="75" t="str">
        <f t="shared" si="16"/>
        <v/>
      </c>
      <c r="H15" s="120" t="s">
        <v>31</v>
      </c>
      <c r="I15" s="122" t="str">
        <f t="shared" si="8"/>
        <v/>
      </c>
      <c r="J15" s="125"/>
      <c r="K15" s="76" t="str">
        <f t="shared" si="9"/>
        <v/>
      </c>
      <c r="L15" s="141" t="s">
        <v>0</v>
      </c>
      <c r="M15" s="144"/>
      <c r="N15" s="145"/>
      <c r="O15" s="90"/>
      <c r="P15" s="60" t="str">
        <f t="shared" si="0"/>
        <v/>
      </c>
      <c r="Q15" s="60" t="str">
        <f t="shared" si="10"/>
        <v/>
      </c>
      <c r="R15" s="61" t="str">
        <f t="shared" si="17"/>
        <v/>
      </c>
      <c r="S15" s="62" t="str">
        <f t="shared" si="2"/>
        <v/>
      </c>
      <c r="T15" s="62" t="str">
        <f t="shared" si="3"/>
        <v/>
      </c>
      <c r="U15" s="62" t="str">
        <f t="shared" si="4"/>
        <v/>
      </c>
      <c r="V15" s="62" t="str">
        <f t="shared" si="5"/>
        <v/>
      </c>
      <c r="W15" s="62" t="str">
        <f t="shared" si="6"/>
        <v/>
      </c>
      <c r="X15" s="62" t="str">
        <f t="shared" si="11"/>
        <v/>
      </c>
      <c r="Y15" s="62" t="str">
        <f t="shared" si="13"/>
        <v/>
      </c>
      <c r="Z15" s="71">
        <f t="shared" si="12"/>
        <v>45699</v>
      </c>
      <c r="AA15" s="40" t="str">
        <f t="shared" si="14"/>
        <v/>
      </c>
      <c r="AB15" s="41"/>
      <c r="AE15" s="4">
        <v>5</v>
      </c>
      <c r="AF15" s="119" t="str">
        <f>初期条件設定表!U9</f>
        <v>システム方式設計</v>
      </c>
      <c r="AG15" s="148" t="str">
        <f>初期条件設定表!V9</f>
        <v>D</v>
      </c>
    </row>
    <row r="16" spans="1:43" ht="46.15" customHeight="1">
      <c r="A16" s="94">
        <f t="shared" si="7"/>
        <v>45700</v>
      </c>
      <c r="B16" s="84" t="s">
        <v>32</v>
      </c>
      <c r="C16" s="193" t="s">
        <v>3</v>
      </c>
      <c r="D16" s="87" t="s">
        <v>32</v>
      </c>
      <c r="E16" s="73" t="str">
        <f t="shared" si="15"/>
        <v/>
      </c>
      <c r="F16" s="74" t="s">
        <v>30</v>
      </c>
      <c r="G16" s="75" t="str">
        <f t="shared" si="16"/>
        <v/>
      </c>
      <c r="H16" s="120" t="s">
        <v>31</v>
      </c>
      <c r="I16" s="122" t="str">
        <f t="shared" si="8"/>
        <v/>
      </c>
      <c r="J16" s="125"/>
      <c r="K16" s="76" t="str">
        <f t="shared" si="9"/>
        <v/>
      </c>
      <c r="L16" s="141" t="s">
        <v>0</v>
      </c>
      <c r="M16" s="144"/>
      <c r="N16" s="145"/>
      <c r="O16" s="90"/>
      <c r="P16" s="60" t="str">
        <f t="shared" si="0"/>
        <v/>
      </c>
      <c r="Q16" s="60" t="str">
        <f t="shared" si="10"/>
        <v/>
      </c>
      <c r="R16" s="61" t="str">
        <f t="shared" si="17"/>
        <v/>
      </c>
      <c r="S16" s="62" t="str">
        <f t="shared" si="2"/>
        <v/>
      </c>
      <c r="T16" s="62" t="str">
        <f t="shared" si="3"/>
        <v/>
      </c>
      <c r="U16" s="62" t="str">
        <f t="shared" si="4"/>
        <v/>
      </c>
      <c r="V16" s="62" t="str">
        <f t="shared" si="5"/>
        <v/>
      </c>
      <c r="W16" s="62" t="str">
        <f t="shared" si="6"/>
        <v/>
      </c>
      <c r="X16" s="62" t="str">
        <f t="shared" si="11"/>
        <v/>
      </c>
      <c r="Y16" s="62" t="str">
        <f t="shared" si="13"/>
        <v/>
      </c>
      <c r="Z16" s="71">
        <f t="shared" si="12"/>
        <v>45700</v>
      </c>
      <c r="AA16" s="40" t="str">
        <f t="shared" si="14"/>
        <v/>
      </c>
      <c r="AB16" s="41"/>
      <c r="AE16" s="4">
        <v>6</v>
      </c>
      <c r="AF16" s="119" t="str">
        <f>初期条件設定表!U10</f>
        <v>ソフトウエア設計</v>
      </c>
      <c r="AG16" s="148" t="str">
        <f>初期条件設定表!V10</f>
        <v>E</v>
      </c>
    </row>
    <row r="17" spans="1:33" ht="46.15" customHeight="1">
      <c r="A17" s="94">
        <f t="shared" si="7"/>
        <v>45701</v>
      </c>
      <c r="B17" s="84" t="s">
        <v>32</v>
      </c>
      <c r="C17" s="193" t="s">
        <v>3</v>
      </c>
      <c r="D17" s="87" t="s">
        <v>32</v>
      </c>
      <c r="E17" s="73" t="str">
        <f t="shared" si="15"/>
        <v/>
      </c>
      <c r="F17" s="74" t="s">
        <v>30</v>
      </c>
      <c r="G17" s="75" t="str">
        <f t="shared" si="16"/>
        <v/>
      </c>
      <c r="H17" s="120" t="s">
        <v>31</v>
      </c>
      <c r="I17" s="122" t="str">
        <f t="shared" si="8"/>
        <v/>
      </c>
      <c r="J17" s="125"/>
      <c r="K17" s="76" t="str">
        <f t="shared" si="9"/>
        <v/>
      </c>
      <c r="L17" s="141" t="s">
        <v>0</v>
      </c>
      <c r="M17" s="144"/>
      <c r="N17" s="145"/>
      <c r="O17" s="90"/>
      <c r="P17" s="60" t="str">
        <f t="shared" si="0"/>
        <v/>
      </c>
      <c r="Q17" s="60" t="str">
        <f t="shared" si="10"/>
        <v/>
      </c>
      <c r="R17" s="61" t="str">
        <f t="shared" si="17"/>
        <v/>
      </c>
      <c r="S17" s="62" t="str">
        <f t="shared" si="2"/>
        <v/>
      </c>
      <c r="T17" s="62" t="str">
        <f t="shared" si="3"/>
        <v/>
      </c>
      <c r="U17" s="62" t="str">
        <f t="shared" si="4"/>
        <v/>
      </c>
      <c r="V17" s="62" t="str">
        <f t="shared" si="5"/>
        <v/>
      </c>
      <c r="W17" s="62" t="str">
        <f t="shared" si="6"/>
        <v/>
      </c>
      <c r="X17" s="62" t="str">
        <f t="shared" si="11"/>
        <v/>
      </c>
      <c r="Y17" s="62" t="str">
        <f t="shared" si="13"/>
        <v/>
      </c>
      <c r="Z17" s="71">
        <f t="shared" si="12"/>
        <v>45701</v>
      </c>
      <c r="AA17" s="40" t="str">
        <f t="shared" si="14"/>
        <v/>
      </c>
      <c r="AB17" s="41"/>
      <c r="AE17" s="4">
        <v>7</v>
      </c>
      <c r="AF17" s="119" t="str">
        <f>初期条件設定表!U11</f>
        <v>プログラミング</v>
      </c>
      <c r="AG17" s="148" t="str">
        <f>初期条件設定表!V11</f>
        <v>F</v>
      </c>
    </row>
    <row r="18" spans="1:33" ht="46.15" customHeight="1">
      <c r="A18" s="94">
        <f t="shared" si="7"/>
        <v>45702</v>
      </c>
      <c r="B18" s="84" t="s">
        <v>32</v>
      </c>
      <c r="C18" s="193" t="s">
        <v>3</v>
      </c>
      <c r="D18" s="87" t="s">
        <v>32</v>
      </c>
      <c r="E18" s="73" t="str">
        <f t="shared" si="15"/>
        <v/>
      </c>
      <c r="F18" s="74" t="s">
        <v>30</v>
      </c>
      <c r="G18" s="75" t="str">
        <f t="shared" si="16"/>
        <v/>
      </c>
      <c r="H18" s="120" t="s">
        <v>31</v>
      </c>
      <c r="I18" s="122" t="str">
        <f t="shared" si="8"/>
        <v/>
      </c>
      <c r="J18" s="125"/>
      <c r="K18" s="76" t="str">
        <f t="shared" si="9"/>
        <v/>
      </c>
      <c r="L18" s="141" t="s">
        <v>0</v>
      </c>
      <c r="M18" s="144"/>
      <c r="N18" s="145"/>
      <c r="O18" s="90"/>
      <c r="P18" s="60" t="str">
        <f t="shared" si="0"/>
        <v/>
      </c>
      <c r="Q18" s="60" t="str">
        <f t="shared" si="10"/>
        <v/>
      </c>
      <c r="R18" s="61" t="str">
        <f t="shared" si="17"/>
        <v/>
      </c>
      <c r="S18" s="62" t="str">
        <f t="shared" si="2"/>
        <v/>
      </c>
      <c r="T18" s="62" t="str">
        <f t="shared" si="3"/>
        <v/>
      </c>
      <c r="U18" s="62" t="str">
        <f t="shared" si="4"/>
        <v/>
      </c>
      <c r="V18" s="62" t="str">
        <f t="shared" si="5"/>
        <v/>
      </c>
      <c r="W18" s="62" t="str">
        <f t="shared" si="6"/>
        <v/>
      </c>
      <c r="X18" s="62" t="str">
        <f t="shared" si="11"/>
        <v/>
      </c>
      <c r="Y18" s="62" t="str">
        <f t="shared" si="13"/>
        <v/>
      </c>
      <c r="Z18" s="71">
        <f t="shared" si="12"/>
        <v>45702</v>
      </c>
      <c r="AA18" s="40" t="str">
        <f t="shared" si="14"/>
        <v/>
      </c>
      <c r="AB18" s="41"/>
      <c r="AE18" s="4">
        <v>8</v>
      </c>
      <c r="AF18" s="119" t="str">
        <f>初期条件設定表!U12</f>
        <v>ソフトウエアテスト</v>
      </c>
      <c r="AG18" s="148" t="str">
        <f>初期条件設定表!V12</f>
        <v>G</v>
      </c>
    </row>
    <row r="19" spans="1:33" ht="46.15" customHeight="1">
      <c r="A19" s="94">
        <f t="shared" si="7"/>
        <v>45705</v>
      </c>
      <c r="B19" s="84" t="s">
        <v>32</v>
      </c>
      <c r="C19" s="193" t="s">
        <v>3</v>
      </c>
      <c r="D19" s="87" t="s">
        <v>32</v>
      </c>
      <c r="E19" s="73" t="str">
        <f t="shared" si="15"/>
        <v/>
      </c>
      <c r="F19" s="74" t="s">
        <v>30</v>
      </c>
      <c r="G19" s="75" t="str">
        <f t="shared" si="16"/>
        <v/>
      </c>
      <c r="H19" s="120" t="s">
        <v>31</v>
      </c>
      <c r="I19" s="122" t="str">
        <f t="shared" si="8"/>
        <v/>
      </c>
      <c r="J19" s="125"/>
      <c r="K19" s="76" t="str">
        <f t="shared" si="9"/>
        <v/>
      </c>
      <c r="L19" s="141" t="s">
        <v>0</v>
      </c>
      <c r="M19" s="144"/>
      <c r="N19" s="145"/>
      <c r="O19" s="90"/>
      <c r="P19" s="60" t="str">
        <f t="shared" si="0"/>
        <v/>
      </c>
      <c r="Q19" s="60" t="str">
        <f t="shared" si="10"/>
        <v/>
      </c>
      <c r="R19" s="61" t="str">
        <f t="shared" si="17"/>
        <v/>
      </c>
      <c r="S19" s="62" t="str">
        <f t="shared" si="2"/>
        <v/>
      </c>
      <c r="T19" s="62" t="str">
        <f t="shared" si="3"/>
        <v/>
      </c>
      <c r="U19" s="62" t="str">
        <f t="shared" si="4"/>
        <v/>
      </c>
      <c r="V19" s="62" t="str">
        <f t="shared" si="5"/>
        <v/>
      </c>
      <c r="W19" s="62" t="str">
        <f t="shared" si="6"/>
        <v/>
      </c>
      <c r="X19" s="62" t="str">
        <f t="shared" si="11"/>
        <v/>
      </c>
      <c r="Y19" s="62" t="str">
        <f t="shared" si="13"/>
        <v/>
      </c>
      <c r="Z19" s="71">
        <f t="shared" si="12"/>
        <v>45705</v>
      </c>
      <c r="AA19" s="40" t="str">
        <f t="shared" si="14"/>
        <v/>
      </c>
      <c r="AB19" s="41"/>
      <c r="AE19" s="4">
        <v>9</v>
      </c>
      <c r="AF19" s="119" t="str">
        <f>初期条件設定表!U13</f>
        <v>システム結合</v>
      </c>
      <c r="AG19" s="148" t="str">
        <f>初期条件設定表!V13</f>
        <v>H</v>
      </c>
    </row>
    <row r="20" spans="1:33" ht="46.15" customHeight="1">
      <c r="A20" s="94">
        <f t="shared" si="7"/>
        <v>45706</v>
      </c>
      <c r="B20" s="84" t="s">
        <v>32</v>
      </c>
      <c r="C20" s="193" t="s">
        <v>3</v>
      </c>
      <c r="D20" s="87" t="s">
        <v>32</v>
      </c>
      <c r="E20" s="73" t="str">
        <f t="shared" si="15"/>
        <v/>
      </c>
      <c r="F20" s="74" t="s">
        <v>30</v>
      </c>
      <c r="G20" s="75" t="str">
        <f t="shared" si="16"/>
        <v/>
      </c>
      <c r="H20" s="120" t="s">
        <v>31</v>
      </c>
      <c r="I20" s="122" t="str">
        <f t="shared" si="8"/>
        <v/>
      </c>
      <c r="J20" s="125"/>
      <c r="K20" s="76" t="str">
        <f t="shared" si="9"/>
        <v/>
      </c>
      <c r="L20" s="141" t="s">
        <v>0</v>
      </c>
      <c r="M20" s="144"/>
      <c r="N20" s="145"/>
      <c r="O20" s="90"/>
      <c r="P20" s="60" t="str">
        <f t="shared" si="0"/>
        <v/>
      </c>
      <c r="Q20" s="60" t="str">
        <f t="shared" si="10"/>
        <v/>
      </c>
      <c r="R20" s="61" t="str">
        <f t="shared" si="17"/>
        <v/>
      </c>
      <c r="S20" s="62" t="str">
        <f t="shared" si="2"/>
        <v/>
      </c>
      <c r="T20" s="62" t="str">
        <f t="shared" si="3"/>
        <v/>
      </c>
      <c r="U20" s="62" t="str">
        <f t="shared" si="4"/>
        <v/>
      </c>
      <c r="V20" s="62" t="str">
        <f t="shared" si="5"/>
        <v/>
      </c>
      <c r="W20" s="62" t="str">
        <f t="shared" si="6"/>
        <v/>
      </c>
      <c r="X20" s="62" t="str">
        <f t="shared" si="11"/>
        <v/>
      </c>
      <c r="Y20" s="62" t="str">
        <f t="shared" si="13"/>
        <v/>
      </c>
      <c r="Z20" s="71">
        <f t="shared" si="12"/>
        <v>45706</v>
      </c>
      <c r="AA20" s="40" t="str">
        <f t="shared" si="14"/>
        <v/>
      </c>
      <c r="AB20" s="41"/>
      <c r="AE20" s="4">
        <v>10</v>
      </c>
      <c r="AF20" s="119" t="str">
        <f>初期条件設定表!U14</f>
        <v>システムテスト</v>
      </c>
      <c r="AG20" s="148" t="str">
        <f>初期条件設定表!V14</f>
        <v>I</v>
      </c>
    </row>
    <row r="21" spans="1:33" ht="46.15" customHeight="1">
      <c r="A21" s="94">
        <f t="shared" si="7"/>
        <v>45707</v>
      </c>
      <c r="B21" s="84" t="s">
        <v>32</v>
      </c>
      <c r="C21" s="193" t="s">
        <v>3</v>
      </c>
      <c r="D21" s="87" t="s">
        <v>32</v>
      </c>
      <c r="E21" s="73" t="str">
        <f t="shared" si="15"/>
        <v/>
      </c>
      <c r="F21" s="74" t="s">
        <v>30</v>
      </c>
      <c r="G21" s="75" t="str">
        <f t="shared" si="16"/>
        <v/>
      </c>
      <c r="H21" s="120" t="s">
        <v>31</v>
      </c>
      <c r="I21" s="122" t="str">
        <f t="shared" si="8"/>
        <v/>
      </c>
      <c r="J21" s="125"/>
      <c r="K21" s="76" t="str">
        <f t="shared" si="9"/>
        <v/>
      </c>
      <c r="L21" s="141" t="s">
        <v>0</v>
      </c>
      <c r="M21" s="144"/>
      <c r="N21" s="145"/>
      <c r="O21" s="90"/>
      <c r="P21" s="60" t="str">
        <f t="shared" si="0"/>
        <v/>
      </c>
      <c r="Q21" s="60" t="str">
        <f t="shared" si="10"/>
        <v/>
      </c>
      <c r="R21" s="61" t="str">
        <f t="shared" si="17"/>
        <v/>
      </c>
      <c r="S21" s="62" t="str">
        <f t="shared" si="2"/>
        <v/>
      </c>
      <c r="T21" s="62" t="str">
        <f t="shared" si="3"/>
        <v/>
      </c>
      <c r="U21" s="62" t="str">
        <f t="shared" si="4"/>
        <v/>
      </c>
      <c r="V21" s="62" t="str">
        <f t="shared" si="5"/>
        <v/>
      </c>
      <c r="W21" s="62" t="str">
        <f t="shared" si="6"/>
        <v/>
      </c>
      <c r="X21" s="62" t="str">
        <f t="shared" si="11"/>
        <v/>
      </c>
      <c r="Y21" s="62" t="str">
        <f t="shared" si="13"/>
        <v/>
      </c>
      <c r="Z21" s="71">
        <f t="shared" si="12"/>
        <v>45707</v>
      </c>
      <c r="AA21" s="40" t="str">
        <f t="shared" si="14"/>
        <v/>
      </c>
      <c r="AB21" s="41"/>
      <c r="AE21" s="4">
        <v>11</v>
      </c>
      <c r="AF21" s="119" t="str">
        <f>初期条件設定表!U15</f>
        <v>運用テスト</v>
      </c>
      <c r="AG21" s="148" t="str">
        <f>初期条件設定表!V15</f>
        <v>J</v>
      </c>
    </row>
    <row r="22" spans="1:33" ht="46.15" customHeight="1">
      <c r="A22" s="94">
        <f t="shared" si="7"/>
        <v>45708</v>
      </c>
      <c r="B22" s="84" t="s">
        <v>32</v>
      </c>
      <c r="C22" s="193" t="s">
        <v>3</v>
      </c>
      <c r="D22" s="87" t="s">
        <v>32</v>
      </c>
      <c r="E22" s="73" t="str">
        <f t="shared" si="15"/>
        <v/>
      </c>
      <c r="F22" s="74" t="s">
        <v>30</v>
      </c>
      <c r="G22" s="75" t="str">
        <f t="shared" si="16"/>
        <v/>
      </c>
      <c r="H22" s="120" t="s">
        <v>31</v>
      </c>
      <c r="I22" s="122" t="str">
        <f t="shared" si="8"/>
        <v/>
      </c>
      <c r="J22" s="125"/>
      <c r="K22" s="76" t="str">
        <f t="shared" si="9"/>
        <v/>
      </c>
      <c r="L22" s="141" t="s">
        <v>0</v>
      </c>
      <c r="M22" s="144"/>
      <c r="N22" s="145"/>
      <c r="O22" s="90"/>
      <c r="P22" s="60" t="str">
        <f t="shared" si="0"/>
        <v/>
      </c>
      <c r="Q22" s="60" t="str">
        <f t="shared" si="10"/>
        <v/>
      </c>
      <c r="R22" s="61" t="str">
        <f t="shared" si="17"/>
        <v/>
      </c>
      <c r="S22" s="62" t="str">
        <f t="shared" si="2"/>
        <v/>
      </c>
      <c r="T22" s="62" t="str">
        <f t="shared" si="3"/>
        <v/>
      </c>
      <c r="U22" s="62" t="str">
        <f t="shared" si="4"/>
        <v/>
      </c>
      <c r="V22" s="62" t="str">
        <f t="shared" si="5"/>
        <v/>
      </c>
      <c r="W22" s="62" t="str">
        <f t="shared" si="6"/>
        <v/>
      </c>
      <c r="X22" s="62" t="str">
        <f t="shared" si="11"/>
        <v/>
      </c>
      <c r="Y22" s="62" t="str">
        <f t="shared" si="13"/>
        <v/>
      </c>
      <c r="Z22" s="71">
        <f t="shared" si="12"/>
        <v>45708</v>
      </c>
      <c r="AA22" s="40" t="str">
        <f t="shared" si="14"/>
        <v/>
      </c>
      <c r="AB22" s="41"/>
      <c r="AE22" s="4">
        <v>12</v>
      </c>
      <c r="AF22" s="119" t="str">
        <f>初期条件設定表!U16</f>
        <v xml:space="preserve"> </v>
      </c>
      <c r="AG22" s="148" t="str">
        <f>初期条件設定表!V16</f>
        <v>K</v>
      </c>
    </row>
    <row r="23" spans="1:33" ht="46.15" customHeight="1">
      <c r="A23" s="94">
        <f t="shared" si="7"/>
        <v>45709</v>
      </c>
      <c r="B23" s="84" t="s">
        <v>32</v>
      </c>
      <c r="C23" s="193" t="s">
        <v>3</v>
      </c>
      <c r="D23" s="87" t="s">
        <v>32</v>
      </c>
      <c r="E23" s="73" t="str">
        <f t="shared" si="15"/>
        <v/>
      </c>
      <c r="F23" s="74" t="s">
        <v>30</v>
      </c>
      <c r="G23" s="75" t="str">
        <f t="shared" si="16"/>
        <v/>
      </c>
      <c r="H23" s="120" t="s">
        <v>31</v>
      </c>
      <c r="I23" s="122" t="str">
        <f t="shared" si="8"/>
        <v/>
      </c>
      <c r="J23" s="125"/>
      <c r="K23" s="76" t="str">
        <f t="shared" si="9"/>
        <v/>
      </c>
      <c r="L23" s="141" t="s">
        <v>0</v>
      </c>
      <c r="M23" s="144"/>
      <c r="N23" s="145"/>
      <c r="O23" s="90"/>
      <c r="P23" s="60" t="str">
        <f t="shared" si="0"/>
        <v/>
      </c>
      <c r="Q23" s="60" t="str">
        <f t="shared" si="10"/>
        <v/>
      </c>
      <c r="R23" s="61" t="str">
        <f t="shared" si="17"/>
        <v/>
      </c>
      <c r="S23" s="62" t="str">
        <f t="shared" si="2"/>
        <v/>
      </c>
      <c r="T23" s="62" t="str">
        <f t="shared" si="3"/>
        <v/>
      </c>
      <c r="U23" s="62" t="str">
        <f t="shared" si="4"/>
        <v/>
      </c>
      <c r="V23" s="62" t="str">
        <f t="shared" si="5"/>
        <v/>
      </c>
      <c r="W23" s="62" t="str">
        <f t="shared" si="6"/>
        <v/>
      </c>
      <c r="X23" s="62" t="str">
        <f t="shared" si="11"/>
        <v/>
      </c>
      <c r="Y23" s="62" t="str">
        <f t="shared" si="13"/>
        <v/>
      </c>
      <c r="Z23" s="71">
        <f t="shared" si="12"/>
        <v>45709</v>
      </c>
      <c r="AA23" s="40" t="str">
        <f t="shared" si="14"/>
        <v/>
      </c>
      <c r="AB23" s="41"/>
      <c r="AE23" s="4">
        <v>13</v>
      </c>
      <c r="AF23" s="119" t="str">
        <f>初期条件設定表!U17</f>
        <v xml:space="preserve"> </v>
      </c>
      <c r="AG23" s="148" t="str">
        <f>初期条件設定表!V17</f>
        <v>L</v>
      </c>
    </row>
    <row r="24" spans="1:33" ht="46.15" customHeight="1">
      <c r="A24" s="94">
        <f t="shared" si="7"/>
        <v>45712</v>
      </c>
      <c r="B24" s="84" t="s">
        <v>32</v>
      </c>
      <c r="C24" s="193" t="s">
        <v>3</v>
      </c>
      <c r="D24" s="87" t="s">
        <v>32</v>
      </c>
      <c r="E24" s="73" t="str">
        <f t="shared" si="15"/>
        <v/>
      </c>
      <c r="F24" s="74" t="s">
        <v>30</v>
      </c>
      <c r="G24" s="75" t="str">
        <f t="shared" si="16"/>
        <v/>
      </c>
      <c r="H24" s="120" t="s">
        <v>31</v>
      </c>
      <c r="I24" s="122" t="str">
        <f t="shared" si="8"/>
        <v/>
      </c>
      <c r="J24" s="125"/>
      <c r="K24" s="76" t="str">
        <f t="shared" si="9"/>
        <v/>
      </c>
      <c r="L24" s="141" t="s">
        <v>0</v>
      </c>
      <c r="M24" s="144"/>
      <c r="N24" s="145"/>
      <c r="O24" s="90"/>
      <c r="P24" s="60" t="str">
        <f t="shared" si="0"/>
        <v/>
      </c>
      <c r="Q24" s="60" t="str">
        <f t="shared" si="10"/>
        <v/>
      </c>
      <c r="R24" s="61" t="str">
        <f t="shared" si="17"/>
        <v/>
      </c>
      <c r="S24" s="62" t="str">
        <f t="shared" si="2"/>
        <v/>
      </c>
      <c r="T24" s="62" t="str">
        <f t="shared" si="3"/>
        <v/>
      </c>
      <c r="U24" s="62" t="str">
        <f t="shared" si="4"/>
        <v/>
      </c>
      <c r="V24" s="62" t="str">
        <f t="shared" si="5"/>
        <v/>
      </c>
      <c r="W24" s="62" t="str">
        <f t="shared" si="6"/>
        <v/>
      </c>
      <c r="X24" s="62" t="str">
        <f t="shared" si="11"/>
        <v/>
      </c>
      <c r="Y24" s="62" t="str">
        <f t="shared" si="13"/>
        <v/>
      </c>
      <c r="Z24" s="71">
        <f t="shared" si="12"/>
        <v>45712</v>
      </c>
      <c r="AA24" s="40" t="str">
        <f t="shared" si="14"/>
        <v/>
      </c>
      <c r="AB24" s="41"/>
      <c r="AE24" s="4">
        <v>14</v>
      </c>
      <c r="AF24" s="119" t="str">
        <f>初期条件設定表!U18</f>
        <v xml:space="preserve"> </v>
      </c>
      <c r="AG24" s="148" t="str">
        <f>初期条件設定表!V18</f>
        <v>M</v>
      </c>
    </row>
    <row r="25" spans="1:33" ht="46.15" customHeight="1">
      <c r="A25" s="94">
        <f t="shared" si="7"/>
        <v>45713</v>
      </c>
      <c r="B25" s="84" t="s">
        <v>32</v>
      </c>
      <c r="C25" s="193" t="s">
        <v>3</v>
      </c>
      <c r="D25" s="87" t="s">
        <v>32</v>
      </c>
      <c r="E25" s="73" t="str">
        <f t="shared" si="15"/>
        <v/>
      </c>
      <c r="F25" s="74" t="s">
        <v>30</v>
      </c>
      <c r="G25" s="75" t="str">
        <f t="shared" si="16"/>
        <v/>
      </c>
      <c r="H25" s="120" t="s">
        <v>31</v>
      </c>
      <c r="I25" s="122" t="str">
        <f t="shared" si="8"/>
        <v/>
      </c>
      <c r="J25" s="125"/>
      <c r="K25" s="76" t="str">
        <f t="shared" si="9"/>
        <v/>
      </c>
      <c r="L25" s="141" t="s">
        <v>0</v>
      </c>
      <c r="M25" s="144"/>
      <c r="N25" s="145"/>
      <c r="O25" s="90"/>
      <c r="P25" s="60" t="str">
        <f t="shared" si="0"/>
        <v/>
      </c>
      <c r="Q25" s="60" t="str">
        <f t="shared" si="10"/>
        <v/>
      </c>
      <c r="R25" s="61" t="str">
        <f t="shared" si="17"/>
        <v/>
      </c>
      <c r="S25" s="62" t="str">
        <f t="shared" si="2"/>
        <v/>
      </c>
      <c r="T25" s="62" t="str">
        <f t="shared" si="3"/>
        <v/>
      </c>
      <c r="U25" s="62" t="str">
        <f t="shared" si="4"/>
        <v/>
      </c>
      <c r="V25" s="62" t="str">
        <f t="shared" si="5"/>
        <v/>
      </c>
      <c r="W25" s="62" t="str">
        <f t="shared" si="6"/>
        <v/>
      </c>
      <c r="X25" s="62" t="str">
        <f t="shared" si="11"/>
        <v/>
      </c>
      <c r="Y25" s="62" t="str">
        <f t="shared" si="13"/>
        <v/>
      </c>
      <c r="Z25" s="71">
        <f t="shared" si="12"/>
        <v>45713</v>
      </c>
      <c r="AA25" s="40" t="str">
        <f t="shared" si="14"/>
        <v/>
      </c>
      <c r="AB25" s="41"/>
      <c r="AE25" s="4">
        <v>15</v>
      </c>
      <c r="AF25" s="119" t="str">
        <f>初期条件設定表!U19</f>
        <v xml:space="preserve"> </v>
      </c>
      <c r="AG25" s="148" t="str">
        <f>初期条件設定表!V19</f>
        <v>N</v>
      </c>
    </row>
    <row r="26" spans="1:33" ht="46.15" customHeight="1">
      <c r="A26" s="94">
        <f t="shared" si="7"/>
        <v>45714</v>
      </c>
      <c r="B26" s="84" t="s">
        <v>32</v>
      </c>
      <c r="C26" s="193" t="s">
        <v>3</v>
      </c>
      <c r="D26" s="87" t="s">
        <v>32</v>
      </c>
      <c r="E26" s="73" t="str">
        <f t="shared" si="15"/>
        <v/>
      </c>
      <c r="F26" s="74" t="s">
        <v>30</v>
      </c>
      <c r="G26" s="75" t="str">
        <f t="shared" si="16"/>
        <v/>
      </c>
      <c r="H26" s="120" t="s">
        <v>31</v>
      </c>
      <c r="I26" s="122" t="str">
        <f t="shared" si="8"/>
        <v/>
      </c>
      <c r="J26" s="125"/>
      <c r="K26" s="76" t="str">
        <f t="shared" si="9"/>
        <v/>
      </c>
      <c r="L26" s="141" t="s">
        <v>0</v>
      </c>
      <c r="M26" s="144"/>
      <c r="N26" s="145"/>
      <c r="O26" s="90"/>
      <c r="P26" s="60" t="str">
        <f t="shared" si="0"/>
        <v/>
      </c>
      <c r="Q26" s="60" t="str">
        <f t="shared" si="10"/>
        <v/>
      </c>
      <c r="R26" s="61" t="str">
        <f t="shared" si="17"/>
        <v/>
      </c>
      <c r="S26" s="62" t="str">
        <f t="shared" si="2"/>
        <v/>
      </c>
      <c r="T26" s="62" t="str">
        <f t="shared" si="3"/>
        <v/>
      </c>
      <c r="U26" s="62" t="str">
        <f t="shared" si="4"/>
        <v/>
      </c>
      <c r="V26" s="62" t="str">
        <f t="shared" si="5"/>
        <v/>
      </c>
      <c r="W26" s="62" t="str">
        <f t="shared" si="6"/>
        <v/>
      </c>
      <c r="X26" s="62" t="str">
        <f t="shared" si="11"/>
        <v/>
      </c>
      <c r="Y26" s="62" t="str">
        <f t="shared" si="13"/>
        <v/>
      </c>
      <c r="Z26" s="71">
        <f t="shared" si="12"/>
        <v>45714</v>
      </c>
      <c r="AA26" s="40" t="str">
        <f t="shared" si="14"/>
        <v/>
      </c>
      <c r="AB26" s="41"/>
      <c r="AE26" s="4">
        <v>16</v>
      </c>
      <c r="AF26" s="119" t="str">
        <f>初期条件設定表!U20</f>
        <v xml:space="preserve"> </v>
      </c>
      <c r="AG26" s="148" t="str">
        <f>初期条件設定表!V20</f>
        <v>O</v>
      </c>
    </row>
    <row r="27" spans="1:33" ht="46.15" customHeight="1">
      <c r="A27" s="94">
        <f t="shared" si="7"/>
        <v>45715</v>
      </c>
      <c r="B27" s="84" t="s">
        <v>32</v>
      </c>
      <c r="C27" s="193" t="s">
        <v>3</v>
      </c>
      <c r="D27" s="87" t="s">
        <v>32</v>
      </c>
      <c r="E27" s="73" t="str">
        <f t="shared" si="15"/>
        <v/>
      </c>
      <c r="F27" s="74" t="s">
        <v>30</v>
      </c>
      <c r="G27" s="75" t="str">
        <f t="shared" si="16"/>
        <v/>
      </c>
      <c r="H27" s="120" t="s">
        <v>31</v>
      </c>
      <c r="I27" s="122" t="str">
        <f t="shared" si="8"/>
        <v/>
      </c>
      <c r="J27" s="125"/>
      <c r="K27" s="76" t="str">
        <f t="shared" si="9"/>
        <v/>
      </c>
      <c r="L27" s="141" t="s">
        <v>0</v>
      </c>
      <c r="M27" s="144"/>
      <c r="N27" s="145"/>
      <c r="O27" s="90"/>
      <c r="P27" s="60" t="str">
        <f t="shared" si="0"/>
        <v/>
      </c>
      <c r="Q27" s="60" t="str">
        <f t="shared" si="10"/>
        <v/>
      </c>
      <c r="R27" s="61" t="str">
        <f t="shared" si="17"/>
        <v/>
      </c>
      <c r="S27" s="62" t="str">
        <f t="shared" si="2"/>
        <v/>
      </c>
      <c r="T27" s="62" t="str">
        <f t="shared" si="3"/>
        <v/>
      </c>
      <c r="U27" s="62" t="str">
        <f t="shared" si="4"/>
        <v/>
      </c>
      <c r="V27" s="62" t="str">
        <f t="shared" si="5"/>
        <v/>
      </c>
      <c r="W27" s="62" t="str">
        <f t="shared" si="6"/>
        <v/>
      </c>
      <c r="X27" s="62" t="str">
        <f t="shared" si="11"/>
        <v/>
      </c>
      <c r="Y27" s="62" t="str">
        <f t="shared" si="13"/>
        <v/>
      </c>
      <c r="Z27" s="71">
        <f t="shared" si="12"/>
        <v>45715</v>
      </c>
      <c r="AA27" s="40" t="str">
        <f t="shared" si="14"/>
        <v/>
      </c>
      <c r="AB27" s="41"/>
      <c r="AE27" s="4">
        <v>17</v>
      </c>
      <c r="AF27" s="119" t="str">
        <f>初期条件設定表!U21</f>
        <v xml:space="preserve"> </v>
      </c>
      <c r="AG27" s="148" t="str">
        <f>初期条件設定表!V21</f>
        <v>P</v>
      </c>
    </row>
    <row r="28" spans="1:33" ht="46.15" customHeight="1">
      <c r="A28" s="94">
        <f t="shared" si="7"/>
        <v>45716</v>
      </c>
      <c r="B28" s="84" t="s">
        <v>32</v>
      </c>
      <c r="C28" s="193" t="s">
        <v>3</v>
      </c>
      <c r="D28" s="87" t="s">
        <v>32</v>
      </c>
      <c r="E28" s="73" t="str">
        <f t="shared" si="15"/>
        <v/>
      </c>
      <c r="F28" s="74" t="s">
        <v>30</v>
      </c>
      <c r="G28" s="75" t="str">
        <f t="shared" si="16"/>
        <v/>
      </c>
      <c r="H28" s="120" t="s">
        <v>31</v>
      </c>
      <c r="I28" s="122" t="str">
        <f t="shared" si="8"/>
        <v/>
      </c>
      <c r="J28" s="125"/>
      <c r="K28" s="76" t="str">
        <f t="shared" si="9"/>
        <v/>
      </c>
      <c r="L28" s="141" t="s">
        <v>0</v>
      </c>
      <c r="M28" s="144"/>
      <c r="N28" s="145"/>
      <c r="O28" s="90"/>
      <c r="P28" s="60" t="str">
        <f t="shared" si="0"/>
        <v/>
      </c>
      <c r="Q28" s="60" t="str">
        <f t="shared" si="10"/>
        <v/>
      </c>
      <c r="R28" s="61" t="str">
        <f t="shared" si="17"/>
        <v/>
      </c>
      <c r="S28" s="62" t="str">
        <f t="shared" si="2"/>
        <v/>
      </c>
      <c r="T28" s="62" t="str">
        <f t="shared" si="3"/>
        <v/>
      </c>
      <c r="U28" s="62" t="str">
        <f t="shared" si="4"/>
        <v/>
      </c>
      <c r="V28" s="62" t="str">
        <f t="shared" si="5"/>
        <v/>
      </c>
      <c r="W28" s="62" t="str">
        <f t="shared" si="6"/>
        <v/>
      </c>
      <c r="X28" s="62" t="str">
        <f t="shared" si="11"/>
        <v/>
      </c>
      <c r="Y28" s="62" t="str">
        <f t="shared" si="13"/>
        <v/>
      </c>
      <c r="Z28" s="71">
        <f t="shared" si="12"/>
        <v>45716</v>
      </c>
      <c r="AA28" s="40" t="str">
        <f t="shared" si="14"/>
        <v/>
      </c>
      <c r="AB28" s="41"/>
      <c r="AE28" s="4">
        <v>18</v>
      </c>
      <c r="AF28" s="119" t="str">
        <f>初期条件設定表!U22</f>
        <v xml:space="preserve"> </v>
      </c>
      <c r="AG28" s="148" t="str">
        <f>初期条件設定表!V22</f>
        <v>Q</v>
      </c>
    </row>
    <row r="29" spans="1:33" ht="46.15" customHeight="1">
      <c r="A29" s="94" t="str">
        <f t="shared" si="7"/>
        <v/>
      </c>
      <c r="B29" s="84" t="s">
        <v>32</v>
      </c>
      <c r="C29" s="193" t="s">
        <v>3</v>
      </c>
      <c r="D29" s="87" t="s">
        <v>32</v>
      </c>
      <c r="E29" s="73" t="str">
        <f t="shared" si="15"/>
        <v/>
      </c>
      <c r="F29" s="74" t="s">
        <v>30</v>
      </c>
      <c r="G29" s="75" t="str">
        <f t="shared" si="16"/>
        <v/>
      </c>
      <c r="H29" s="120" t="s">
        <v>31</v>
      </c>
      <c r="I29" s="122" t="str">
        <f t="shared" si="8"/>
        <v/>
      </c>
      <c r="J29" s="125"/>
      <c r="K29" s="76" t="str">
        <f t="shared" si="9"/>
        <v/>
      </c>
      <c r="L29" s="141" t="s">
        <v>0</v>
      </c>
      <c r="M29" s="144"/>
      <c r="N29" s="145"/>
      <c r="O29" s="90"/>
      <c r="P29" s="60" t="str">
        <f t="shared" si="0"/>
        <v/>
      </c>
      <c r="Q29" s="60" t="str">
        <f t="shared" si="10"/>
        <v/>
      </c>
      <c r="R29" s="61" t="str">
        <f t="shared" si="17"/>
        <v/>
      </c>
      <c r="S29" s="62" t="str">
        <f t="shared" si="2"/>
        <v/>
      </c>
      <c r="T29" s="62" t="str">
        <f t="shared" si="3"/>
        <v/>
      </c>
      <c r="U29" s="62" t="str">
        <f t="shared" si="4"/>
        <v/>
      </c>
      <c r="V29" s="62" t="str">
        <f t="shared" si="5"/>
        <v/>
      </c>
      <c r="W29" s="62" t="str">
        <f t="shared" si="6"/>
        <v/>
      </c>
      <c r="X29" s="62" t="str">
        <f t="shared" si="11"/>
        <v/>
      </c>
      <c r="Y29" s="62" t="str">
        <f t="shared" si="13"/>
        <v/>
      </c>
      <c r="Z29" s="71" t="str">
        <f t="shared" si="12"/>
        <v/>
      </c>
      <c r="AA29" s="40" t="str">
        <f t="shared" si="14"/>
        <v/>
      </c>
      <c r="AB29" s="41"/>
      <c r="AE29" s="4">
        <v>19</v>
      </c>
      <c r="AF29" s="119" t="str">
        <f>初期条件設定表!U23</f>
        <v xml:space="preserve"> </v>
      </c>
      <c r="AG29" s="148" t="str">
        <f>初期条件設定表!V23</f>
        <v>R</v>
      </c>
    </row>
    <row r="30" spans="1:33" ht="46.15" customHeight="1">
      <c r="A30" s="94" t="str">
        <f t="shared" si="7"/>
        <v/>
      </c>
      <c r="B30" s="84" t="s">
        <v>32</v>
      </c>
      <c r="C30" s="193" t="s">
        <v>3</v>
      </c>
      <c r="D30" s="87" t="s">
        <v>32</v>
      </c>
      <c r="E30" s="73" t="str">
        <f t="shared" si="15"/>
        <v/>
      </c>
      <c r="F30" s="74" t="s">
        <v>30</v>
      </c>
      <c r="G30" s="75" t="str">
        <f t="shared" si="16"/>
        <v/>
      </c>
      <c r="H30" s="120" t="s">
        <v>31</v>
      </c>
      <c r="I30" s="122" t="str">
        <f t="shared" si="8"/>
        <v/>
      </c>
      <c r="J30" s="125"/>
      <c r="K30" s="76" t="str">
        <f t="shared" si="9"/>
        <v/>
      </c>
      <c r="L30" s="141" t="s">
        <v>0</v>
      </c>
      <c r="M30" s="144"/>
      <c r="N30" s="145"/>
      <c r="O30" s="90"/>
      <c r="P30" s="60" t="str">
        <f t="shared" si="0"/>
        <v/>
      </c>
      <c r="Q30" s="60" t="str">
        <f t="shared" si="10"/>
        <v/>
      </c>
      <c r="R30" s="61" t="str">
        <f t="shared" si="17"/>
        <v/>
      </c>
      <c r="S30" s="62" t="str">
        <f t="shared" si="2"/>
        <v/>
      </c>
      <c r="T30" s="62" t="str">
        <f t="shared" si="3"/>
        <v/>
      </c>
      <c r="U30" s="62" t="str">
        <f t="shared" si="4"/>
        <v/>
      </c>
      <c r="V30" s="62" t="str">
        <f t="shared" si="5"/>
        <v/>
      </c>
      <c r="W30" s="62" t="str">
        <f t="shared" si="6"/>
        <v/>
      </c>
      <c r="X30" s="62" t="str">
        <f t="shared" si="11"/>
        <v/>
      </c>
      <c r="Y30" s="62" t="str">
        <f t="shared" si="13"/>
        <v/>
      </c>
      <c r="Z30" s="71" t="str">
        <f t="shared" si="12"/>
        <v/>
      </c>
      <c r="AA30" s="40" t="str">
        <f t="shared" si="14"/>
        <v/>
      </c>
      <c r="AB30" s="41"/>
      <c r="AE30" s="4">
        <v>20</v>
      </c>
      <c r="AF30" s="119" t="str">
        <f>初期条件設定表!U24</f>
        <v xml:space="preserve"> </v>
      </c>
      <c r="AG30" s="148" t="str">
        <f>初期条件設定表!V24</f>
        <v>S</v>
      </c>
    </row>
    <row r="31" spans="1:33" ht="46.15" customHeight="1">
      <c r="A31" s="94" t="str">
        <f t="shared" si="7"/>
        <v/>
      </c>
      <c r="B31" s="85" t="s">
        <v>32</v>
      </c>
      <c r="C31" s="194" t="s">
        <v>3</v>
      </c>
      <c r="D31" s="88" t="s">
        <v>32</v>
      </c>
      <c r="E31" s="73" t="str">
        <f t="shared" si="15"/>
        <v/>
      </c>
      <c r="F31" s="74" t="s">
        <v>30</v>
      </c>
      <c r="G31" s="75" t="str">
        <f t="shared" si="16"/>
        <v/>
      </c>
      <c r="H31" s="120" t="s">
        <v>31</v>
      </c>
      <c r="I31" s="122" t="str">
        <f t="shared" si="8"/>
        <v/>
      </c>
      <c r="J31" s="125"/>
      <c r="K31" s="76" t="str">
        <f t="shared" si="9"/>
        <v/>
      </c>
      <c r="L31" s="141" t="s">
        <v>0</v>
      </c>
      <c r="M31" s="144"/>
      <c r="N31" s="145"/>
      <c r="O31" s="90"/>
      <c r="P31" s="60" t="str">
        <f t="shared" si="0"/>
        <v/>
      </c>
      <c r="Q31" s="60" t="str">
        <f t="shared" si="10"/>
        <v/>
      </c>
      <c r="R31" s="61" t="str">
        <f t="shared" si="17"/>
        <v/>
      </c>
      <c r="S31" s="62" t="str">
        <f t="shared" si="2"/>
        <v/>
      </c>
      <c r="T31" s="62" t="str">
        <f t="shared" si="3"/>
        <v/>
      </c>
      <c r="U31" s="62" t="str">
        <f t="shared" si="4"/>
        <v/>
      </c>
      <c r="V31" s="62" t="str">
        <f t="shared" si="5"/>
        <v/>
      </c>
      <c r="W31" s="62" t="str">
        <f t="shared" si="6"/>
        <v/>
      </c>
      <c r="X31" s="62" t="str">
        <f t="shared" si="11"/>
        <v/>
      </c>
      <c r="Y31" s="62" t="str">
        <f t="shared" si="13"/>
        <v/>
      </c>
      <c r="Z31" s="71" t="str">
        <f t="shared" si="12"/>
        <v/>
      </c>
      <c r="AA31" s="40" t="str">
        <f t="shared" si="14"/>
        <v/>
      </c>
      <c r="AB31" s="41"/>
      <c r="AE31" s="4">
        <v>21</v>
      </c>
      <c r="AF31" s="119" t="str">
        <f>初期条件設定表!U25</f>
        <v xml:space="preserve"> </v>
      </c>
      <c r="AG31" s="148" t="str">
        <f>初期条件設定表!V25</f>
        <v>T</v>
      </c>
    </row>
    <row r="32" spans="1:33" ht="46.15" customHeight="1" thickBot="1">
      <c r="A32" s="94" t="str">
        <f t="shared" si="7"/>
        <v/>
      </c>
      <c r="B32" s="84" t="s">
        <v>32</v>
      </c>
      <c r="C32" s="193" t="s">
        <v>3</v>
      </c>
      <c r="D32" s="87" t="s">
        <v>32</v>
      </c>
      <c r="E32" s="73" t="str">
        <f t="shared" si="15"/>
        <v/>
      </c>
      <c r="F32" s="74" t="s">
        <v>30</v>
      </c>
      <c r="G32" s="75" t="str">
        <f t="shared" si="16"/>
        <v/>
      </c>
      <c r="H32" s="120" t="s">
        <v>31</v>
      </c>
      <c r="I32" s="122" t="str">
        <f t="shared" si="8"/>
        <v/>
      </c>
      <c r="J32" s="125"/>
      <c r="K32" s="76" t="str">
        <f t="shared" si="9"/>
        <v/>
      </c>
      <c r="L32" s="141" t="s">
        <v>0</v>
      </c>
      <c r="M32" s="149"/>
      <c r="N32" s="150"/>
      <c r="O32" s="90"/>
      <c r="P32" s="60" t="str">
        <f t="shared" si="0"/>
        <v/>
      </c>
      <c r="Q32" s="60" t="str">
        <f t="shared" si="10"/>
        <v/>
      </c>
      <c r="R32" s="61" t="str">
        <f t="shared" si="17"/>
        <v/>
      </c>
      <c r="S32" s="62" t="str">
        <f t="shared" si="2"/>
        <v/>
      </c>
      <c r="T32" s="62" t="str">
        <f t="shared" si="3"/>
        <v/>
      </c>
      <c r="U32" s="62" t="str">
        <f t="shared" si="4"/>
        <v/>
      </c>
      <c r="V32" s="62" t="str">
        <f t="shared" si="5"/>
        <v/>
      </c>
      <c r="W32" s="62" t="str">
        <f t="shared" si="6"/>
        <v/>
      </c>
      <c r="X32" s="62" t="str">
        <f t="shared" si="11"/>
        <v/>
      </c>
      <c r="Y32" s="62" t="str">
        <f t="shared" si="13"/>
        <v/>
      </c>
      <c r="Z32" s="71" t="str">
        <f t="shared" si="12"/>
        <v/>
      </c>
      <c r="AA32" s="40" t="str">
        <f t="shared" si="14"/>
        <v/>
      </c>
      <c r="AB32" s="41"/>
      <c r="AE32" s="4">
        <v>22</v>
      </c>
      <c r="AF32" s="119" t="str">
        <f>初期条件設定表!U26</f>
        <v xml:space="preserve"> </v>
      </c>
      <c r="AG32" s="148" t="str">
        <f>初期条件設定表!V26</f>
        <v xml:space="preserve"> </v>
      </c>
    </row>
    <row r="33" spans="1:33" ht="46.15" hidden="1" customHeight="1">
      <c r="A33" s="94" t="str">
        <f t="shared" si="7"/>
        <v/>
      </c>
      <c r="B33" s="84" t="s">
        <v>32</v>
      </c>
      <c r="C33" s="72" t="s">
        <v>3</v>
      </c>
      <c r="D33" s="87" t="s">
        <v>32</v>
      </c>
      <c r="E33" s="73" t="str">
        <f t="shared" si="15"/>
        <v/>
      </c>
      <c r="F33" s="74" t="s">
        <v>30</v>
      </c>
      <c r="G33" s="75" t="str">
        <f t="shared" si="16"/>
        <v/>
      </c>
      <c r="H33" s="120" t="s">
        <v>31</v>
      </c>
      <c r="I33" s="122" t="str">
        <f t="shared" si="8"/>
        <v/>
      </c>
      <c r="J33" s="125"/>
      <c r="K33" s="76" t="str">
        <f t="shared" si="9"/>
        <v/>
      </c>
      <c r="L33" s="67" t="s">
        <v>0</v>
      </c>
      <c r="M33" s="151"/>
      <c r="N33" s="152"/>
      <c r="O33" s="90"/>
      <c r="P33" s="60" t="str">
        <f t="shared" si="0"/>
        <v/>
      </c>
      <c r="Q33" s="60" t="str">
        <f t="shared" si="10"/>
        <v/>
      </c>
      <c r="R33" s="61" t="str">
        <f t="shared" si="17"/>
        <v/>
      </c>
      <c r="S33" s="62" t="str">
        <f t="shared" si="2"/>
        <v/>
      </c>
      <c r="T33" s="62" t="str">
        <f t="shared" si="3"/>
        <v/>
      </c>
      <c r="U33" s="62" t="str">
        <f t="shared" si="4"/>
        <v/>
      </c>
      <c r="V33" s="62" t="str">
        <f t="shared" si="5"/>
        <v/>
      </c>
      <c r="W33" s="62" t="str">
        <f t="shared" si="6"/>
        <v/>
      </c>
      <c r="X33" s="62" t="str">
        <f t="shared" si="11"/>
        <v/>
      </c>
      <c r="Y33" s="62" t="str">
        <f t="shared" si="13"/>
        <v/>
      </c>
      <c r="Z33" s="71" t="str">
        <f t="shared" si="12"/>
        <v/>
      </c>
      <c r="AA33" s="40" t="str">
        <f t="shared" si="14"/>
        <v/>
      </c>
      <c r="AB33" s="41"/>
      <c r="AF33" s="148"/>
      <c r="AG33" s="148"/>
    </row>
    <row r="34" spans="1:33" ht="46.15" hidden="1" customHeight="1">
      <c r="A34" s="94" t="str">
        <f t="shared" si="7"/>
        <v/>
      </c>
      <c r="B34" s="84" t="s">
        <v>32</v>
      </c>
      <c r="C34" s="72" t="s">
        <v>3</v>
      </c>
      <c r="D34" s="87" t="s">
        <v>32</v>
      </c>
      <c r="E34" s="73" t="str">
        <f t="shared" si="15"/>
        <v/>
      </c>
      <c r="F34" s="74" t="s">
        <v>30</v>
      </c>
      <c r="G34" s="75" t="str">
        <f t="shared" si="16"/>
        <v/>
      </c>
      <c r="H34" s="120" t="s">
        <v>31</v>
      </c>
      <c r="I34" s="122" t="str">
        <f t="shared" si="8"/>
        <v/>
      </c>
      <c r="J34" s="125"/>
      <c r="K34" s="76" t="str">
        <f t="shared" si="9"/>
        <v/>
      </c>
      <c r="L34" s="67" t="s">
        <v>0</v>
      </c>
      <c r="M34" s="153"/>
      <c r="N34" s="154"/>
      <c r="O34" s="90"/>
      <c r="P34" s="60" t="str">
        <f t="shared" si="0"/>
        <v/>
      </c>
      <c r="Q34" s="60" t="str">
        <f t="shared" si="10"/>
        <v/>
      </c>
      <c r="R34" s="61" t="str">
        <f t="shared" si="17"/>
        <v/>
      </c>
      <c r="S34" s="62" t="str">
        <f t="shared" si="2"/>
        <v/>
      </c>
      <c r="T34" s="62" t="str">
        <f t="shared" si="3"/>
        <v/>
      </c>
      <c r="U34" s="62" t="str">
        <f t="shared" si="4"/>
        <v/>
      </c>
      <c r="V34" s="62" t="str">
        <f t="shared" si="5"/>
        <v/>
      </c>
      <c r="W34" s="62" t="str">
        <f t="shared" si="6"/>
        <v/>
      </c>
      <c r="X34" s="62" t="str">
        <f t="shared" ref="X34" si="18">IF(OR(DBCS($B34)="：",$B34="",DBCS($D34)="：",$D34=""),"",SUM(S34:W34))</f>
        <v/>
      </c>
      <c r="Y34" s="62" t="str">
        <f t="shared" si="13"/>
        <v/>
      </c>
      <c r="Z34" s="71" t="str">
        <f t="shared" si="12"/>
        <v/>
      </c>
      <c r="AA34" s="40"/>
      <c r="AB34" s="41"/>
      <c r="AF34" s="148"/>
      <c r="AG34" s="148"/>
    </row>
    <row r="35" spans="1:33" ht="46.15" hidden="1" customHeight="1" thickBot="1">
      <c r="A35" s="95" t="str">
        <f t="shared" si="7"/>
        <v/>
      </c>
      <c r="B35" s="86" t="s">
        <v>59</v>
      </c>
      <c r="C35" s="79" t="s">
        <v>25</v>
      </c>
      <c r="D35" s="89" t="s">
        <v>59</v>
      </c>
      <c r="E35" s="80" t="str">
        <f t="shared" si="15"/>
        <v/>
      </c>
      <c r="F35" s="81" t="s">
        <v>64</v>
      </c>
      <c r="G35" s="82" t="str">
        <f t="shared" si="16"/>
        <v/>
      </c>
      <c r="H35" s="121" t="s">
        <v>83</v>
      </c>
      <c r="I35" s="123" t="str">
        <f t="shared" si="8"/>
        <v/>
      </c>
      <c r="J35" s="126"/>
      <c r="K35" s="83" t="str">
        <f t="shared" si="9"/>
        <v/>
      </c>
      <c r="L35" s="68" t="s">
        <v>84</v>
      </c>
      <c r="M35" s="153"/>
      <c r="N35" s="154"/>
      <c r="O35" s="91"/>
      <c r="P35" s="60" t="str">
        <f t="shared" si="0"/>
        <v/>
      </c>
      <c r="Q35" s="60" t="str">
        <f t="shared" si="10"/>
        <v/>
      </c>
      <c r="R35" s="61" t="str">
        <f t="shared" si="17"/>
        <v/>
      </c>
      <c r="S35" s="62" t="str">
        <f t="shared" si="2"/>
        <v/>
      </c>
      <c r="T35" s="62" t="str">
        <f t="shared" si="3"/>
        <v/>
      </c>
      <c r="U35" s="62" t="str">
        <f t="shared" si="4"/>
        <v/>
      </c>
      <c r="V35" s="62" t="str">
        <f t="shared" si="5"/>
        <v/>
      </c>
      <c r="W35" s="62" t="str">
        <f t="shared" si="6"/>
        <v/>
      </c>
      <c r="X35" s="62" t="str">
        <f t="shared" ref="X35" si="19">IF(OR(DBCS($B35)="：",$B35="",DBCS($D35)="：",$D35=""),"",SUM(S35:W35))</f>
        <v/>
      </c>
      <c r="Y35" s="62" t="str">
        <f t="shared" si="13"/>
        <v/>
      </c>
      <c r="Z35" s="78" t="str">
        <f t="shared" si="12"/>
        <v/>
      </c>
      <c r="AA35" s="40" t="str">
        <f>IF(OR(DBCS($B35)="：",$B35="",DBCS($D35)="：",$D35=""),"",MAX(MIN($D35,TIME(23,59,59))-MAX($B35,$AH$1),0))</f>
        <v/>
      </c>
      <c r="AB35" s="41"/>
      <c r="AF35" s="148"/>
      <c r="AG35" s="148"/>
    </row>
    <row r="36" spans="1:33" ht="41.25" customHeight="1" thickBot="1">
      <c r="A36" s="42" t="s">
        <v>33</v>
      </c>
      <c r="B36" s="418"/>
      <c r="C36" s="419"/>
      <c r="D36" s="420"/>
      <c r="E36" s="421">
        <f>SUM(E9:E35)+SUM(G9:G35)/60</f>
        <v>0</v>
      </c>
      <c r="F36" s="422"/>
      <c r="G36" s="423" t="s">
        <v>1</v>
      </c>
      <c r="H36" s="424"/>
      <c r="I36" s="127"/>
      <c r="J36" s="128"/>
      <c r="K36" s="69">
        <f>SUM(K9:K35)</f>
        <v>0</v>
      </c>
      <c r="L36" s="70" t="s">
        <v>0</v>
      </c>
      <c r="M36" s="411"/>
      <c r="N36" s="412"/>
      <c r="O36" s="413"/>
      <c r="P36" s="47"/>
      <c r="Q36" s="47"/>
      <c r="R36" s="47"/>
      <c r="S36" s="47"/>
      <c r="T36" s="47"/>
      <c r="U36" s="47"/>
      <c r="V36" s="47"/>
      <c r="W36" s="63"/>
      <c r="X36" s="63"/>
      <c r="Y36" s="63"/>
      <c r="Z36" s="63"/>
      <c r="AA36" s="41"/>
      <c r="AB36" s="41"/>
    </row>
    <row r="37" spans="1:33" ht="19.5" customHeight="1">
      <c r="A37" s="9"/>
      <c r="B37" s="10"/>
      <c r="C37" s="10"/>
      <c r="D37" s="10"/>
      <c r="E37" s="2"/>
      <c r="F37" s="2"/>
      <c r="G37" s="10"/>
      <c r="H37" s="10"/>
      <c r="I37" s="10"/>
      <c r="J37" s="10"/>
      <c r="K37" s="1"/>
      <c r="L37" s="134"/>
      <c r="M37" s="11"/>
      <c r="N37" s="11"/>
      <c r="P37" s="47"/>
      <c r="Q37" s="47"/>
      <c r="R37" s="47"/>
      <c r="S37" s="47"/>
      <c r="T37" s="47"/>
      <c r="U37" s="47"/>
      <c r="V37" s="47"/>
      <c r="W37" s="47"/>
      <c r="X37" s="47"/>
      <c r="Y37" s="47"/>
      <c r="Z37" s="47"/>
    </row>
    <row r="38" spans="1:33">
      <c r="P38" s="47"/>
      <c r="Q38" s="47"/>
      <c r="R38" s="47"/>
      <c r="S38" s="47"/>
      <c r="T38" s="47"/>
      <c r="U38" s="47"/>
      <c r="V38" s="47"/>
      <c r="W38" s="47"/>
      <c r="X38" s="47"/>
      <c r="Y38" s="47"/>
      <c r="Z38" s="47"/>
    </row>
    <row r="39" spans="1:33">
      <c r="P39" s="47"/>
      <c r="Q39" s="47"/>
      <c r="R39" s="47"/>
      <c r="S39" s="47"/>
      <c r="T39" s="47"/>
      <c r="U39" s="47"/>
      <c r="V39" s="47"/>
      <c r="W39" s="47"/>
      <c r="X39" s="47"/>
      <c r="Y39" s="47"/>
      <c r="Z39" s="47"/>
    </row>
    <row r="40" spans="1:33">
      <c r="P40" s="47"/>
      <c r="Q40" s="47"/>
      <c r="R40" s="47"/>
      <c r="S40" s="47"/>
      <c r="T40" s="47"/>
      <c r="U40" s="47"/>
      <c r="V40" s="47"/>
      <c r="W40" s="47"/>
      <c r="X40" s="47"/>
      <c r="Y40" s="47"/>
      <c r="Z40" s="47"/>
    </row>
    <row r="41" spans="1:33">
      <c r="P41" s="47"/>
      <c r="Q41" s="47"/>
      <c r="R41" s="47"/>
      <c r="S41" s="47"/>
      <c r="T41" s="47"/>
      <c r="U41" s="47"/>
      <c r="V41" s="47"/>
      <c r="W41" s="47"/>
      <c r="X41" s="47"/>
      <c r="Y41" s="47"/>
      <c r="Z41" s="47"/>
    </row>
    <row r="42" spans="1:33">
      <c r="P42" s="47"/>
      <c r="Q42" s="47"/>
      <c r="R42" s="47"/>
      <c r="S42" s="47"/>
      <c r="T42" s="47"/>
      <c r="U42" s="47"/>
      <c r="V42" s="47"/>
      <c r="W42" s="47"/>
      <c r="X42" s="47"/>
      <c r="Y42" s="47"/>
      <c r="Z42" s="47"/>
    </row>
    <row r="43" spans="1:33">
      <c r="P43" s="47"/>
      <c r="Q43" s="47"/>
      <c r="R43" s="47"/>
      <c r="S43" s="47"/>
      <c r="T43" s="47"/>
      <c r="U43" s="47"/>
      <c r="V43" s="47"/>
      <c r="W43" s="47"/>
      <c r="X43" s="47"/>
      <c r="Y43" s="47"/>
      <c r="Z43" s="47"/>
    </row>
    <row r="44" spans="1:33">
      <c r="P44" s="47"/>
      <c r="Q44" s="47"/>
      <c r="R44" s="47"/>
      <c r="S44" s="47"/>
      <c r="T44" s="47"/>
      <c r="U44" s="47"/>
      <c r="V44" s="47"/>
      <c r="W44" s="47"/>
      <c r="X44" s="47"/>
      <c r="Y44" s="47"/>
      <c r="Z44" s="47"/>
    </row>
    <row r="45" spans="1:33">
      <c r="P45" s="47"/>
      <c r="Q45" s="47"/>
      <c r="R45" s="47"/>
      <c r="S45" s="47"/>
      <c r="T45" s="47"/>
      <c r="U45" s="47"/>
      <c r="V45" s="47"/>
      <c r="W45" s="47"/>
      <c r="X45" s="47"/>
      <c r="Y45" s="47"/>
      <c r="Z45" s="47"/>
    </row>
    <row r="46" spans="1:33">
      <c r="P46" s="47"/>
      <c r="Q46" s="47"/>
      <c r="R46" s="47"/>
      <c r="S46" s="47"/>
      <c r="T46" s="47"/>
      <c r="U46" s="47"/>
      <c r="V46" s="47"/>
      <c r="W46" s="47"/>
      <c r="X46" s="47"/>
      <c r="Y46" s="47"/>
      <c r="Z46" s="47"/>
    </row>
    <row r="47" spans="1:33">
      <c r="P47" s="47"/>
      <c r="Q47" s="47"/>
      <c r="R47" s="47"/>
      <c r="S47" s="47"/>
      <c r="T47" s="47"/>
      <c r="U47" s="47"/>
      <c r="V47" s="47"/>
      <c r="W47" s="47"/>
      <c r="X47" s="47"/>
      <c r="Y47" s="47"/>
      <c r="Z47" s="47"/>
    </row>
    <row r="48" spans="1:33">
      <c r="P48" s="47"/>
      <c r="Q48" s="47"/>
      <c r="R48" s="47"/>
      <c r="S48" s="47"/>
      <c r="T48" s="47"/>
      <c r="U48" s="47"/>
      <c r="V48" s="47"/>
      <c r="W48" s="47"/>
      <c r="X48" s="47"/>
      <c r="Y48" s="47"/>
      <c r="Z48" s="47"/>
    </row>
    <row r="49" spans="16:26">
      <c r="P49" s="47"/>
      <c r="Q49" s="47"/>
      <c r="R49" s="47"/>
      <c r="S49" s="47"/>
      <c r="T49" s="47"/>
      <c r="U49" s="47"/>
      <c r="V49" s="47"/>
      <c r="W49" s="47"/>
      <c r="X49" s="47"/>
      <c r="Y49" s="47"/>
      <c r="Z49" s="47"/>
    </row>
    <row r="50" spans="16:26">
      <c r="P50" s="47"/>
      <c r="Q50" s="47"/>
      <c r="R50" s="47"/>
      <c r="S50" s="47"/>
      <c r="T50" s="47"/>
      <c r="U50" s="47"/>
      <c r="V50" s="47"/>
      <c r="W50" s="47"/>
      <c r="X50" s="47"/>
      <c r="Y50" s="47"/>
      <c r="Z50" s="47"/>
    </row>
    <row r="51" spans="16:26">
      <c r="P51" s="47"/>
      <c r="Q51" s="47"/>
      <c r="R51" s="47"/>
      <c r="S51" s="47"/>
      <c r="T51" s="47"/>
      <c r="U51" s="47"/>
      <c r="V51" s="47"/>
      <c r="W51" s="47"/>
      <c r="X51" s="47"/>
      <c r="Y51" s="47"/>
      <c r="Z51" s="47"/>
    </row>
  </sheetData>
  <mergeCells count="27">
    <mergeCell ref="B36:D36"/>
    <mergeCell ref="E36:F36"/>
    <mergeCell ref="G36:H36"/>
    <mergeCell ref="AE1:AE5"/>
    <mergeCell ref="B3:D3"/>
    <mergeCell ref="B4:D4"/>
    <mergeCell ref="B5:D5"/>
    <mergeCell ref="D1:O2"/>
    <mergeCell ref="AI6:AJ6"/>
    <mergeCell ref="M7:N7"/>
    <mergeCell ref="X7:X8"/>
    <mergeCell ref="M36:O36"/>
    <mergeCell ref="U7:U8"/>
    <mergeCell ref="V7:V8"/>
    <mergeCell ref="W7:W8"/>
    <mergeCell ref="Q7:Q8"/>
    <mergeCell ref="R7:R8"/>
    <mergeCell ref="T7:T8"/>
    <mergeCell ref="S7:S8"/>
    <mergeCell ref="O7:O8"/>
    <mergeCell ref="P7:P8"/>
    <mergeCell ref="A7:A8"/>
    <mergeCell ref="B7:D8"/>
    <mergeCell ref="E7:H8"/>
    <mergeCell ref="K7:L8"/>
    <mergeCell ref="J7:J8"/>
    <mergeCell ref="I7:I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4" tint="0.39997558519241921"/>
  </sheetPr>
  <dimension ref="A1:AQ51"/>
  <sheetViews>
    <sheetView workbookViewId="0"/>
  </sheetViews>
  <sheetFormatPr defaultColWidth="11.36328125" defaultRowHeight="13"/>
  <cols>
    <col min="1" max="1" width="16.90625" style="4" customWidth="1"/>
    <col min="2" max="2" width="9.6328125" style="4" customWidth="1"/>
    <col min="3" max="3" width="3.90625" style="92"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c r="A1" s="43" t="s">
        <v>137</v>
      </c>
      <c r="B1" s="43"/>
      <c r="C1" s="99"/>
      <c r="D1" s="429" t="str">
        <f>"作　業　日　報　兼　直　接　人　件　費　個　別　明　細　表　（"&amp;AK7&amp;"年"&amp;AK8&amp;"月支払分）"</f>
        <v>作　業　日　報　兼　直　接　人　件　費　個　別　明　細　表　（2025年3月支払分）</v>
      </c>
      <c r="E1" s="429"/>
      <c r="F1" s="429"/>
      <c r="G1" s="429"/>
      <c r="H1" s="429"/>
      <c r="I1" s="429"/>
      <c r="J1" s="429"/>
      <c r="K1" s="429"/>
      <c r="L1" s="429"/>
      <c r="M1" s="429"/>
      <c r="N1" s="429"/>
      <c r="O1" s="429"/>
      <c r="AE1" s="425" t="s">
        <v>94</v>
      </c>
      <c r="AF1" s="48" t="s">
        <v>44</v>
      </c>
      <c r="AG1" s="49">
        <f>初期条件設定表!$C$10</f>
        <v>0.375</v>
      </c>
      <c r="AH1" s="49">
        <f>初期条件設定表!$C$14</f>
        <v>0.75</v>
      </c>
      <c r="AI1" s="47"/>
      <c r="AJ1" s="50" t="s">
        <v>12</v>
      </c>
      <c r="AK1" s="51">
        <f>' 入力用 従事者別直接人件費集計表（後期）'!A9</f>
        <v>2025</v>
      </c>
      <c r="AL1" s="47"/>
      <c r="AM1" s="47"/>
      <c r="AN1" s="50" t="s">
        <v>43</v>
      </c>
      <c r="AO1" s="52" t="str">
        <f ca="1">RIGHT(CELL("filename",A1),LEN(CELL("filename",A1))-FIND("]",CELL("filename",A1)))</f>
        <v>2021年5月作業分</v>
      </c>
      <c r="AP1" s="36"/>
      <c r="AQ1" s="37"/>
    </row>
    <row r="2" spans="1:43" ht="24.75" customHeight="1">
      <c r="C2" s="99"/>
      <c r="D2" s="429"/>
      <c r="E2" s="429"/>
      <c r="F2" s="429"/>
      <c r="G2" s="429"/>
      <c r="H2" s="429"/>
      <c r="I2" s="429"/>
      <c r="J2" s="429"/>
      <c r="K2" s="429"/>
      <c r="L2" s="429"/>
      <c r="M2" s="429"/>
      <c r="N2" s="429"/>
      <c r="O2" s="429"/>
      <c r="AE2" s="425"/>
      <c r="AF2" s="48"/>
      <c r="AG2" s="49">
        <f>初期条件設定表!$C$11</f>
        <v>0</v>
      </c>
      <c r="AH2" s="49">
        <f>初期条件設定表!$E$11</f>
        <v>0</v>
      </c>
      <c r="AI2" s="47"/>
      <c r="AJ2" s="50" t="s">
        <v>13</v>
      </c>
      <c r="AK2" s="51">
        <f>' 入力用 従事者別直接人件費集計表（後期）'!D9</f>
        <v>3</v>
      </c>
      <c r="AL2" s="47"/>
      <c r="AM2" s="47"/>
      <c r="AN2" s="47"/>
      <c r="AO2" s="53"/>
    </row>
    <row r="3" spans="1:43" ht="27.75" customHeight="1">
      <c r="A3" s="3" t="s">
        <v>9</v>
      </c>
      <c r="B3" s="426" t="str">
        <f>' 入力用 従事者別直接人件費集計表（後期）'!D5</f>
        <v>○○△△株式会社</v>
      </c>
      <c r="C3" s="426"/>
      <c r="D3" s="426"/>
      <c r="E3" s="38"/>
      <c r="F3" s="38"/>
      <c r="G3" s="38"/>
      <c r="H3" s="38"/>
      <c r="I3" s="38"/>
      <c r="J3" s="38"/>
      <c r="K3" s="38"/>
      <c r="L3" s="38"/>
      <c r="M3" s="38"/>
      <c r="N3" s="38"/>
      <c r="AE3" s="425"/>
      <c r="AF3" s="48" t="s">
        <v>36</v>
      </c>
      <c r="AG3" s="49">
        <f>初期条件設定表!$C$12</f>
        <v>0.5</v>
      </c>
      <c r="AH3" s="49">
        <f>初期条件設定表!$E$12</f>
        <v>0.54166666666666663</v>
      </c>
      <c r="AI3" s="47"/>
      <c r="AJ3" s="50" t="s">
        <v>58</v>
      </c>
      <c r="AK3" s="54">
        <f>DATE($AK$1,AK2-1,AG6+1)</f>
        <v>45717</v>
      </c>
      <c r="AL3" s="47"/>
      <c r="AM3" s="47"/>
      <c r="AN3" s="47"/>
      <c r="AO3" s="53"/>
    </row>
    <row r="4" spans="1:43" ht="27.75" customHeight="1">
      <c r="A4" s="5" t="s">
        <v>2</v>
      </c>
      <c r="B4" s="427" t="str">
        <f>' 入力用 従事者別直接人件費集計表（後期）'!D6</f>
        <v>公社　太郎</v>
      </c>
      <c r="C4" s="427"/>
      <c r="D4" s="427"/>
      <c r="E4" s="134"/>
      <c r="F4" s="134"/>
      <c r="G4" s="134"/>
      <c r="AE4" s="425"/>
      <c r="AF4" s="48"/>
      <c r="AG4" s="49">
        <f>初期条件設定表!$C$13</f>
        <v>0</v>
      </c>
      <c r="AH4" s="49">
        <f>初期条件設定表!$E$13</f>
        <v>0</v>
      </c>
      <c r="AI4" s="47"/>
      <c r="AJ4" s="50" t="s">
        <v>79</v>
      </c>
      <c r="AK4" s="54">
        <f>DATE(AK1,AK2,AG5)</f>
        <v>45747</v>
      </c>
      <c r="AL4" s="47"/>
      <c r="AM4" s="47"/>
      <c r="AN4" s="50" t="s">
        <v>77</v>
      </c>
      <c r="AO4" s="55">
        <f>LEN(AK5)</f>
        <v>2</v>
      </c>
    </row>
    <row r="5" spans="1:43" ht="27.75" customHeight="1">
      <c r="A5" s="7" t="s">
        <v>8</v>
      </c>
      <c r="B5" s="428" t="str">
        <f>IF(' 入力用 従事者別直接人件費集計表（後期）'!I8="","",' 入力用 従事者別直接人件費集計表（後期）'!I8)</f>
        <v>0</v>
      </c>
      <c r="C5" s="428"/>
      <c r="D5" s="428"/>
      <c r="E5" s="134"/>
      <c r="F5" s="134"/>
      <c r="G5" s="134"/>
      <c r="AE5" s="425"/>
      <c r="AF5" s="48" t="s">
        <v>37</v>
      </c>
      <c r="AG5" s="56" t="str">
        <f>IF(初期条件設定表!$C$24="末",TEXT(DATE(AK1,AK2+1,1)-1,"d"),初期条件設定表!$C$24)</f>
        <v>31</v>
      </c>
      <c r="AH5" s="47" t="s">
        <v>38</v>
      </c>
      <c r="AI5" s="47"/>
      <c r="AJ5" s="50" t="s">
        <v>57</v>
      </c>
      <c r="AK5" s="57" t="str">
        <f>初期条件設定表!Q5</f>
        <v>土日</v>
      </c>
      <c r="AL5" s="47"/>
      <c r="AM5" s="47"/>
      <c r="AN5" s="50" t="s">
        <v>78</v>
      </c>
      <c r="AO5" s="52" t="str">
        <f>AK5&amp;"※月火水木金土日"</f>
        <v>土日※月火水木金土日</v>
      </c>
      <c r="AP5" s="36"/>
      <c r="AQ5" s="37"/>
    </row>
    <row r="6" spans="1:43" ht="22.5" customHeight="1" thickBot="1">
      <c r="A6" s="8" t="s">
        <v>10</v>
      </c>
      <c r="P6" s="58" t="s">
        <v>45</v>
      </c>
      <c r="Q6" s="59" t="s">
        <v>47</v>
      </c>
      <c r="R6" s="58" t="s">
        <v>46</v>
      </c>
      <c r="S6" s="58" t="s">
        <v>48</v>
      </c>
      <c r="T6" s="58" t="s">
        <v>49</v>
      </c>
      <c r="U6" s="58" t="s">
        <v>50</v>
      </c>
      <c r="V6" s="58" t="s">
        <v>60</v>
      </c>
      <c r="W6" s="58" t="s">
        <v>61</v>
      </c>
      <c r="X6" s="58" t="s">
        <v>62</v>
      </c>
      <c r="Y6" s="58"/>
      <c r="Z6" s="58"/>
      <c r="AA6" s="39"/>
      <c r="AF6" s="137" t="s">
        <v>95</v>
      </c>
      <c r="AG6" s="56" t="str">
        <f>IF(初期条件設定表!$C$24="末",TEXT(DATE(AK1,AK2,1)-1,"d"),初期条件設定表!$C$24)</f>
        <v>28</v>
      </c>
      <c r="AH6" s="47" t="s">
        <v>38</v>
      </c>
      <c r="AI6" s="407" t="s">
        <v>104</v>
      </c>
      <c r="AJ6" s="407"/>
      <c r="AK6" s="129">
        <f>初期条件設定表!$C$15</f>
        <v>0.33333333333333331</v>
      </c>
    </row>
    <row r="7" spans="1:43" s="92" customFormat="1" ht="24" customHeight="1">
      <c r="A7" s="431" t="s">
        <v>7</v>
      </c>
      <c r="B7" s="395" t="s">
        <v>6</v>
      </c>
      <c r="C7" s="395"/>
      <c r="D7" s="395"/>
      <c r="E7" s="397" t="s">
        <v>5</v>
      </c>
      <c r="F7" s="398"/>
      <c r="G7" s="398"/>
      <c r="H7" s="399"/>
      <c r="I7" s="405" t="s">
        <v>103</v>
      </c>
      <c r="J7" s="405" t="s">
        <v>102</v>
      </c>
      <c r="K7" s="397" t="s">
        <v>4</v>
      </c>
      <c r="L7" s="398"/>
      <c r="M7" s="430" t="s">
        <v>113</v>
      </c>
      <c r="N7" s="409"/>
      <c r="O7" s="415" t="s">
        <v>29</v>
      </c>
      <c r="P7" s="433" t="s">
        <v>52</v>
      </c>
      <c r="Q7" s="414" t="s">
        <v>34</v>
      </c>
      <c r="R7" s="414" t="s">
        <v>35</v>
      </c>
      <c r="S7" s="414" t="s">
        <v>53</v>
      </c>
      <c r="T7" s="414"/>
      <c r="U7" s="414" t="s">
        <v>51</v>
      </c>
      <c r="V7" s="414"/>
      <c r="W7" s="414" t="s">
        <v>54</v>
      </c>
      <c r="X7" s="410" t="s">
        <v>55</v>
      </c>
      <c r="Y7" s="138"/>
      <c r="Z7" s="138"/>
      <c r="AJ7" s="92" t="s">
        <v>107</v>
      </c>
      <c r="AK7" s="93">
        <f>IF(初期条件設定表!C26="当月",' 入力用 従事者別直接人件費集計表（後期）'!A9,' 入力用 従事者別直接人件費集計表（後期）'!A10)</f>
        <v>2025</v>
      </c>
    </row>
    <row r="8" spans="1:43" s="92" customFormat="1" ht="24" customHeight="1" thickBot="1">
      <c r="A8" s="432"/>
      <c r="B8" s="396"/>
      <c r="C8" s="396"/>
      <c r="D8" s="396"/>
      <c r="E8" s="400"/>
      <c r="F8" s="401"/>
      <c r="G8" s="401"/>
      <c r="H8" s="402"/>
      <c r="I8" s="406"/>
      <c r="J8" s="406"/>
      <c r="K8" s="403"/>
      <c r="L8" s="434"/>
      <c r="M8" s="159" t="s">
        <v>114</v>
      </c>
      <c r="N8" s="140" t="s">
        <v>155</v>
      </c>
      <c r="O8" s="416"/>
      <c r="P8" s="433"/>
      <c r="Q8" s="414"/>
      <c r="R8" s="414"/>
      <c r="S8" s="414"/>
      <c r="T8" s="414"/>
      <c r="U8" s="414"/>
      <c r="V8" s="414"/>
      <c r="W8" s="414"/>
      <c r="X8" s="410"/>
      <c r="Y8" s="138"/>
      <c r="Z8" s="138"/>
      <c r="AJ8" s="92" t="s">
        <v>106</v>
      </c>
      <c r="AK8" s="93">
        <f>IF(初期条件設定表!C26="当月",' 入力用 従事者別直接人件費集計表（後期）'!D9,' 入力用 従事者別直接人件費集計表（後期）'!D10)</f>
        <v>3</v>
      </c>
    </row>
    <row r="9" spans="1:43" ht="46.15" customHeight="1">
      <c r="A9" s="71">
        <f>Z9</f>
        <v>45719</v>
      </c>
      <c r="B9" s="84" t="s">
        <v>32</v>
      </c>
      <c r="C9" s="72" t="s">
        <v>3</v>
      </c>
      <c r="D9" s="87" t="s">
        <v>32</v>
      </c>
      <c r="E9" s="73" t="str">
        <f>IFERROR(HOUR(R9),"")</f>
        <v/>
      </c>
      <c r="F9" s="74" t="s">
        <v>30</v>
      </c>
      <c r="G9" s="75" t="str">
        <f>IFERROR(MINUTE(R9),"")</f>
        <v/>
      </c>
      <c r="H9" s="120" t="s">
        <v>31</v>
      </c>
      <c r="I9" s="124" t="str">
        <f>U9</f>
        <v/>
      </c>
      <c r="J9" s="125"/>
      <c r="K9" s="76" t="str">
        <f>IFERROR((E9+G9/60)*$B$5,"")</f>
        <v/>
      </c>
      <c r="L9" s="141" t="s">
        <v>0</v>
      </c>
      <c r="M9" s="142"/>
      <c r="N9" s="143"/>
      <c r="O9" s="90"/>
      <c r="P9" s="60" t="str">
        <f t="shared" ref="P9:P35" si="0">IF(OR(DBCS(B9)="：",B9="",DBCS(D9)="：",D9=""),"",$D9-$B9)</f>
        <v/>
      </c>
      <c r="Q9" s="60" t="str">
        <f t="shared" ref="Q9:Q35" si="1">IFERROR(IF(J9="",D9-B9-X9,D9-B9-J9-X9),"")</f>
        <v/>
      </c>
      <c r="R9" s="61" t="str">
        <f t="shared" ref="R9:R35" si="2">IFERROR(MIN(IF(Q9&gt;0,FLOOR(Q9,"0:30"),""),$AK$6),"")</f>
        <v/>
      </c>
      <c r="S9" s="62" t="str">
        <f>IF(OR(DBCS($B9)="：",$B9="",DBCS($D9)="：",$D9=""),"",MAX(MIN($D9,AG$1)-MAX($B9,TIME(0,0,0)),0))</f>
        <v/>
      </c>
      <c r="T9" s="62" t="str">
        <f t="shared" ref="T9:T35" si="3">IF(OR(DBCS($B9)="：",$B9="",DBCS($D9)="：",$D9=""),"",MAX(MIN($D9,AH$2)-MAX($B9,$AG$2),0))</f>
        <v/>
      </c>
      <c r="U9" s="62" t="str">
        <f t="shared" ref="U9:U35" si="4">IF(OR(DBCS($B9)="：",$B9="",DBCS($D9)="：",$D9=""),"",MAX(MIN($D9,$AH$3)-MAX($B9,$AG$3),0))</f>
        <v/>
      </c>
      <c r="V9" s="62" t="str">
        <f t="shared" ref="V9:V35" si="5">IF(OR(DBCS($B9)="：",$B9="",DBCS($D9)="：",$D9=""),"",MAX(MIN($D9,$AH$4)-MAX($B9,$AG$4),0))</f>
        <v/>
      </c>
      <c r="W9" s="62" t="str">
        <f t="shared" ref="W9:W35" si="6">IF(OR(DBCS($B9)="：",$B9="",DBCS($D9)="：",$D9=""),"",MAX(MIN($D9,TIME(23,59,59))-MAX($B9,$AH$1),0))</f>
        <v/>
      </c>
      <c r="X9" s="62" t="str">
        <f>IF(OR(DBCS($B9)="：",$B9="",DBCS($D9)="：",$D9=""),"",SUM(S9:W9))</f>
        <v/>
      </c>
      <c r="Y9" s="47"/>
      <c r="Z9" s="71">
        <f>IF($AK$3="","",IF(FIND(TEXT($AK$3,"aaa"),$AO$5)&gt;$AO$4,$AK$3,IF(FIND(TEXT($AK$3+1,"aaa"),$AO$5)&gt;$AO$4,$AK$3+1,IF(FIND(TEXT($AK$3+2,"aaa"),$AO$5)&gt;$AO$4,$AK$3+2,IF(FIND(TEXT($AK$3+3,"aaa"),$AO$5)&gt;$AO$4,$AK$3+3,"")))))</f>
        <v>45719</v>
      </c>
      <c r="AB9" s="41"/>
    </row>
    <row r="10" spans="1:43" ht="46.15" customHeight="1">
      <c r="A10" s="71">
        <f t="shared" ref="A10:A35" si="7">Z10</f>
        <v>45720</v>
      </c>
      <c r="B10" s="84" t="s">
        <v>32</v>
      </c>
      <c r="C10" s="72" t="s">
        <v>3</v>
      </c>
      <c r="D10" s="87" t="s">
        <v>32</v>
      </c>
      <c r="E10" s="73" t="str">
        <f>IFERROR(HOUR(R10),"")</f>
        <v/>
      </c>
      <c r="F10" s="74" t="s">
        <v>30</v>
      </c>
      <c r="G10" s="75" t="str">
        <f>IFERROR(MINUTE(R10),"")</f>
        <v/>
      </c>
      <c r="H10" s="120" t="s">
        <v>31</v>
      </c>
      <c r="I10" s="122" t="str">
        <f t="shared" ref="I10:I35" si="8">U10</f>
        <v/>
      </c>
      <c r="J10" s="125"/>
      <c r="K10" s="76" t="str">
        <f t="shared" ref="K10:K35" si="9">IFERROR((E10+G10/60)*$B$5,"")</f>
        <v/>
      </c>
      <c r="L10" s="141" t="s">
        <v>0</v>
      </c>
      <c r="M10" s="144"/>
      <c r="N10" s="145"/>
      <c r="O10" s="90"/>
      <c r="P10" s="60" t="str">
        <f t="shared" si="0"/>
        <v/>
      </c>
      <c r="Q10" s="60" t="str">
        <f t="shared" si="1"/>
        <v/>
      </c>
      <c r="R10" s="61" t="str">
        <f t="shared" si="2"/>
        <v/>
      </c>
      <c r="S10" s="62" t="str">
        <f t="shared" ref="S10:S35" si="10">IF(OR(DBCS($B10)="：",$B10="",DBCS($D10)="：",$D10=""),"",MAX(MIN($D10,AG$1)-MAX($B10,TIME(0,0,0)),0))</f>
        <v/>
      </c>
      <c r="T10" s="62" t="str">
        <f t="shared" si="3"/>
        <v/>
      </c>
      <c r="U10" s="62" t="str">
        <f t="shared" si="4"/>
        <v/>
      </c>
      <c r="V10" s="62" t="str">
        <f t="shared" si="5"/>
        <v/>
      </c>
      <c r="W10" s="62" t="str">
        <f t="shared" si="6"/>
        <v/>
      </c>
      <c r="X10" s="62" t="str">
        <f t="shared" ref="X10:X33" si="11">IF(OR(DBCS($B10)="：",$B10="",DBCS($D10)="：",$D10=""),"",SUM(S10:W10))</f>
        <v/>
      </c>
      <c r="Y10" s="47"/>
      <c r="Z10" s="71">
        <f t="shared" ref="Z10:Z35" si="12">IF($A9="","",IF(AND($A9+1&lt;=$AK$4,FIND(TEXT($A9+1,"aaa"),$AO$5)&gt;$AO$4),$A9+1,IF(AND($A9+2&lt;=$AK$4,FIND(TEXT($A9+2,"aaa"),$AO$5)&gt;$AO$4),$A9+2,IF(AND($A9+3&lt;=$AK$4,FIND(TEXT($A9+3,"aaa"),$AO$5)&gt;$AO$4),$A9+3,IF(AND($A9+4&lt;=$AK$4,FIND(TEXT($A9+4,"aaa"),$AO$5)&gt;$AO$4),$A9+4,"")))))</f>
        <v>45720</v>
      </c>
      <c r="AB10" s="41"/>
      <c r="AF10" s="146" t="s">
        <v>115</v>
      </c>
      <c r="AG10" s="146" t="s">
        <v>155</v>
      </c>
    </row>
    <row r="11" spans="1:43" ht="46.15" customHeight="1">
      <c r="A11" s="71">
        <f t="shared" si="7"/>
        <v>45721</v>
      </c>
      <c r="B11" s="84" t="s">
        <v>32</v>
      </c>
      <c r="C11" s="72" t="s">
        <v>3</v>
      </c>
      <c r="D11" s="87" t="s">
        <v>32</v>
      </c>
      <c r="E11" s="73" t="str">
        <f>IFERROR(HOUR(R11),"")</f>
        <v/>
      </c>
      <c r="F11" s="74" t="s">
        <v>30</v>
      </c>
      <c r="G11" s="75" t="str">
        <f>IFERROR(MINUTE(R11),"")</f>
        <v/>
      </c>
      <c r="H11" s="120" t="s">
        <v>31</v>
      </c>
      <c r="I11" s="122" t="str">
        <f t="shared" si="8"/>
        <v/>
      </c>
      <c r="J11" s="125"/>
      <c r="K11" s="76" t="str">
        <f t="shared" si="9"/>
        <v/>
      </c>
      <c r="L11" s="141" t="s">
        <v>0</v>
      </c>
      <c r="M11" s="144"/>
      <c r="N11" s="145"/>
      <c r="O11" s="90"/>
      <c r="P11" s="60" t="str">
        <f t="shared" si="0"/>
        <v/>
      </c>
      <c r="Q11" s="60" t="str">
        <f t="shared" si="1"/>
        <v/>
      </c>
      <c r="R11" s="61" t="str">
        <f t="shared" si="2"/>
        <v/>
      </c>
      <c r="S11" s="62" t="str">
        <f t="shared" si="10"/>
        <v/>
      </c>
      <c r="T11" s="62" t="str">
        <f t="shared" si="3"/>
        <v/>
      </c>
      <c r="U11" s="62" t="str">
        <f t="shared" si="4"/>
        <v/>
      </c>
      <c r="V11" s="62" t="str">
        <f t="shared" si="5"/>
        <v/>
      </c>
      <c r="W11" s="62" t="str">
        <f t="shared" si="6"/>
        <v/>
      </c>
      <c r="X11" s="62" t="str">
        <f t="shared" si="11"/>
        <v/>
      </c>
      <c r="Y11" s="47"/>
      <c r="Z11" s="71">
        <f t="shared" si="12"/>
        <v>45721</v>
      </c>
      <c r="AB11" s="41"/>
      <c r="AF11" s="119" t="str">
        <f>初期条件設定表!U5</f>
        <v>　</v>
      </c>
      <c r="AG11" s="147" t="str">
        <f>初期条件設定表!V5</f>
        <v>　</v>
      </c>
    </row>
    <row r="12" spans="1:43" ht="46.15" customHeight="1">
      <c r="A12" s="71">
        <f t="shared" si="7"/>
        <v>45722</v>
      </c>
      <c r="B12" s="84" t="s">
        <v>32</v>
      </c>
      <c r="C12" s="72" t="s">
        <v>3</v>
      </c>
      <c r="D12" s="87" t="s">
        <v>32</v>
      </c>
      <c r="E12" s="73" t="str">
        <f>IFERROR(HOUR(R12),"")</f>
        <v/>
      </c>
      <c r="F12" s="74" t="s">
        <v>30</v>
      </c>
      <c r="G12" s="75" t="str">
        <f>IFERROR(MINUTE(R12),"")</f>
        <v/>
      </c>
      <c r="H12" s="120" t="s">
        <v>31</v>
      </c>
      <c r="I12" s="122" t="str">
        <f t="shared" si="8"/>
        <v/>
      </c>
      <c r="J12" s="125"/>
      <c r="K12" s="76" t="str">
        <f t="shared" si="9"/>
        <v/>
      </c>
      <c r="L12" s="141" t="s">
        <v>0</v>
      </c>
      <c r="M12" s="144"/>
      <c r="N12" s="145"/>
      <c r="O12" s="90"/>
      <c r="P12" s="60" t="str">
        <f t="shared" si="0"/>
        <v/>
      </c>
      <c r="Q12" s="60" t="str">
        <f t="shared" si="1"/>
        <v/>
      </c>
      <c r="R12" s="61" t="str">
        <f t="shared" si="2"/>
        <v/>
      </c>
      <c r="S12" s="62" t="str">
        <f t="shared" si="10"/>
        <v/>
      </c>
      <c r="T12" s="62" t="str">
        <f t="shared" si="3"/>
        <v/>
      </c>
      <c r="U12" s="62" t="str">
        <f t="shared" si="4"/>
        <v/>
      </c>
      <c r="V12" s="62" t="str">
        <f t="shared" si="5"/>
        <v/>
      </c>
      <c r="W12" s="62" t="str">
        <f t="shared" si="6"/>
        <v/>
      </c>
      <c r="X12" s="62" t="str">
        <f t="shared" si="11"/>
        <v/>
      </c>
      <c r="Y12" s="47"/>
      <c r="Z12" s="71">
        <f t="shared" si="12"/>
        <v>45722</v>
      </c>
      <c r="AB12" s="41"/>
      <c r="AF12" s="119" t="str">
        <f>初期条件設定表!U6</f>
        <v>設計（除ソフトウェア）</v>
      </c>
      <c r="AG12" s="148" t="str">
        <f>初期条件設定表!V6</f>
        <v>A</v>
      </c>
    </row>
    <row r="13" spans="1:43" ht="46.15" customHeight="1">
      <c r="A13" s="71">
        <f t="shared" si="7"/>
        <v>45723</v>
      </c>
      <c r="B13" s="84" t="s">
        <v>32</v>
      </c>
      <c r="C13" s="72" t="s">
        <v>3</v>
      </c>
      <c r="D13" s="87" t="s">
        <v>32</v>
      </c>
      <c r="E13" s="73" t="str">
        <f>IFERROR(HOUR(R13),"")</f>
        <v/>
      </c>
      <c r="F13" s="74" t="s">
        <v>30</v>
      </c>
      <c r="G13" s="75" t="str">
        <f>IFERROR(MINUTE(R13),"")</f>
        <v/>
      </c>
      <c r="H13" s="120" t="s">
        <v>31</v>
      </c>
      <c r="I13" s="122" t="str">
        <f t="shared" si="8"/>
        <v/>
      </c>
      <c r="J13" s="125"/>
      <c r="K13" s="76" t="str">
        <f t="shared" si="9"/>
        <v/>
      </c>
      <c r="L13" s="141" t="s">
        <v>0</v>
      </c>
      <c r="M13" s="144"/>
      <c r="N13" s="145"/>
      <c r="O13" s="90"/>
      <c r="P13" s="60" t="str">
        <f t="shared" si="0"/>
        <v/>
      </c>
      <c r="Q13" s="60" t="str">
        <f t="shared" si="1"/>
        <v/>
      </c>
      <c r="R13" s="61" t="str">
        <f t="shared" si="2"/>
        <v/>
      </c>
      <c r="S13" s="62" t="str">
        <f t="shared" si="10"/>
        <v/>
      </c>
      <c r="T13" s="62" t="str">
        <f t="shared" si="3"/>
        <v/>
      </c>
      <c r="U13" s="62" t="str">
        <f t="shared" si="4"/>
        <v/>
      </c>
      <c r="V13" s="62" t="str">
        <f t="shared" si="5"/>
        <v/>
      </c>
      <c r="W13" s="62" t="str">
        <f t="shared" si="6"/>
        <v/>
      </c>
      <c r="X13" s="62" t="str">
        <f t="shared" si="11"/>
        <v/>
      </c>
      <c r="Y13" s="62" t="str">
        <f t="shared" ref="Y13:Y35" si="13">IF(OR(DBCS($B13)="：",$B13="",DBCS($D13)="：",$D13=""),"",MAX(MIN($D13,$AH$3)-MAX($B13,$AG$3),0))</f>
        <v/>
      </c>
      <c r="Z13" s="71">
        <f t="shared" si="12"/>
        <v>45723</v>
      </c>
      <c r="AA13" s="40" t="str">
        <f t="shared" ref="AA13:AA33" si="14">IF(OR(DBCS($B13)="：",$B13="",DBCS($D13)="：",$D13=""),"",MAX(MIN($D13,TIME(23,59,59))-MAX($B13,$AH$1),0))</f>
        <v/>
      </c>
      <c r="AB13" s="41"/>
      <c r="AF13" s="119" t="str">
        <f>初期条件設定表!U7</f>
        <v>要件定義</v>
      </c>
      <c r="AG13" s="148" t="str">
        <f>初期条件設定表!V7</f>
        <v>B</v>
      </c>
    </row>
    <row r="14" spans="1:43" ht="46.15" customHeight="1">
      <c r="A14" s="71">
        <f t="shared" si="7"/>
        <v>45726</v>
      </c>
      <c r="B14" s="84" t="s">
        <v>32</v>
      </c>
      <c r="C14" s="72" t="s">
        <v>3</v>
      </c>
      <c r="D14" s="87" t="s">
        <v>32</v>
      </c>
      <c r="E14" s="73" t="str">
        <f t="shared" ref="E14:E35" si="15">IFERROR(HOUR(R14),"")</f>
        <v/>
      </c>
      <c r="F14" s="74" t="s">
        <v>30</v>
      </c>
      <c r="G14" s="75" t="str">
        <f t="shared" ref="G14:G35" si="16">IFERROR(MINUTE(R14),"")</f>
        <v/>
      </c>
      <c r="H14" s="120" t="s">
        <v>31</v>
      </c>
      <c r="I14" s="122" t="str">
        <f t="shared" si="8"/>
        <v/>
      </c>
      <c r="J14" s="125"/>
      <c r="K14" s="76" t="str">
        <f t="shared" si="9"/>
        <v/>
      </c>
      <c r="L14" s="141" t="s">
        <v>0</v>
      </c>
      <c r="M14" s="144"/>
      <c r="N14" s="145"/>
      <c r="O14" s="90"/>
      <c r="P14" s="60" t="str">
        <f t="shared" si="0"/>
        <v/>
      </c>
      <c r="Q14" s="60" t="str">
        <f t="shared" si="1"/>
        <v/>
      </c>
      <c r="R14" s="61" t="str">
        <f t="shared" si="2"/>
        <v/>
      </c>
      <c r="S14" s="62" t="str">
        <f t="shared" si="10"/>
        <v/>
      </c>
      <c r="T14" s="62" t="str">
        <f t="shared" si="3"/>
        <v/>
      </c>
      <c r="U14" s="62" t="str">
        <f t="shared" si="4"/>
        <v/>
      </c>
      <c r="V14" s="62" t="str">
        <f t="shared" si="5"/>
        <v/>
      </c>
      <c r="W14" s="62" t="str">
        <f t="shared" si="6"/>
        <v/>
      </c>
      <c r="X14" s="62" t="str">
        <f t="shared" si="11"/>
        <v/>
      </c>
      <c r="Y14" s="62" t="str">
        <f t="shared" si="13"/>
        <v/>
      </c>
      <c r="Z14" s="71">
        <f t="shared" si="12"/>
        <v>45726</v>
      </c>
      <c r="AA14" s="40" t="str">
        <f t="shared" si="14"/>
        <v/>
      </c>
      <c r="AB14" s="41"/>
      <c r="AF14" s="119" t="str">
        <f>初期条件設定表!U8</f>
        <v>システム要件定義</v>
      </c>
      <c r="AG14" s="148" t="str">
        <f>初期条件設定表!V8</f>
        <v>C</v>
      </c>
    </row>
    <row r="15" spans="1:43" ht="46.15" customHeight="1">
      <c r="A15" s="71">
        <f t="shared" si="7"/>
        <v>45727</v>
      </c>
      <c r="B15" s="84" t="s">
        <v>32</v>
      </c>
      <c r="C15" s="72" t="s">
        <v>3</v>
      </c>
      <c r="D15" s="87" t="s">
        <v>32</v>
      </c>
      <c r="E15" s="73" t="str">
        <f t="shared" si="15"/>
        <v/>
      </c>
      <c r="F15" s="74" t="s">
        <v>30</v>
      </c>
      <c r="G15" s="75" t="str">
        <f t="shared" si="16"/>
        <v/>
      </c>
      <c r="H15" s="120" t="s">
        <v>31</v>
      </c>
      <c r="I15" s="122" t="str">
        <f t="shared" si="8"/>
        <v/>
      </c>
      <c r="J15" s="125"/>
      <c r="K15" s="76" t="str">
        <f t="shared" si="9"/>
        <v/>
      </c>
      <c r="L15" s="141" t="s">
        <v>0</v>
      </c>
      <c r="M15" s="144"/>
      <c r="N15" s="145"/>
      <c r="O15" s="90"/>
      <c r="P15" s="60" t="str">
        <f t="shared" si="0"/>
        <v/>
      </c>
      <c r="Q15" s="60" t="str">
        <f t="shared" si="1"/>
        <v/>
      </c>
      <c r="R15" s="61" t="str">
        <f t="shared" si="2"/>
        <v/>
      </c>
      <c r="S15" s="62" t="str">
        <f t="shared" si="10"/>
        <v/>
      </c>
      <c r="T15" s="62" t="str">
        <f t="shared" si="3"/>
        <v/>
      </c>
      <c r="U15" s="62" t="str">
        <f t="shared" si="4"/>
        <v/>
      </c>
      <c r="V15" s="62" t="str">
        <f t="shared" si="5"/>
        <v/>
      </c>
      <c r="W15" s="62" t="str">
        <f t="shared" si="6"/>
        <v/>
      </c>
      <c r="X15" s="62" t="str">
        <f t="shared" si="11"/>
        <v/>
      </c>
      <c r="Y15" s="62" t="str">
        <f t="shared" si="13"/>
        <v/>
      </c>
      <c r="Z15" s="71">
        <f t="shared" si="12"/>
        <v>45727</v>
      </c>
      <c r="AA15" s="40" t="str">
        <f t="shared" si="14"/>
        <v/>
      </c>
      <c r="AB15" s="41"/>
      <c r="AF15" s="119" t="str">
        <f>初期条件設定表!U9</f>
        <v>システム方式設計</v>
      </c>
      <c r="AG15" s="148" t="str">
        <f>初期条件設定表!V9</f>
        <v>D</v>
      </c>
    </row>
    <row r="16" spans="1:43" ht="46.15" customHeight="1">
      <c r="A16" s="71">
        <f t="shared" si="7"/>
        <v>45728</v>
      </c>
      <c r="B16" s="84" t="s">
        <v>32</v>
      </c>
      <c r="C16" s="72" t="s">
        <v>3</v>
      </c>
      <c r="D16" s="87" t="s">
        <v>32</v>
      </c>
      <c r="E16" s="73" t="str">
        <f t="shared" si="15"/>
        <v/>
      </c>
      <c r="F16" s="74" t="s">
        <v>30</v>
      </c>
      <c r="G16" s="75" t="str">
        <f t="shared" si="16"/>
        <v/>
      </c>
      <c r="H16" s="120" t="s">
        <v>31</v>
      </c>
      <c r="I16" s="122" t="str">
        <f t="shared" si="8"/>
        <v/>
      </c>
      <c r="J16" s="125"/>
      <c r="K16" s="76" t="str">
        <f t="shared" si="9"/>
        <v/>
      </c>
      <c r="L16" s="141" t="s">
        <v>0</v>
      </c>
      <c r="M16" s="144"/>
      <c r="N16" s="145"/>
      <c r="O16" s="90"/>
      <c r="P16" s="60" t="str">
        <f t="shared" si="0"/>
        <v/>
      </c>
      <c r="Q16" s="60" t="str">
        <f t="shared" si="1"/>
        <v/>
      </c>
      <c r="R16" s="61" t="str">
        <f t="shared" si="2"/>
        <v/>
      </c>
      <c r="S16" s="62" t="str">
        <f t="shared" si="10"/>
        <v/>
      </c>
      <c r="T16" s="62" t="str">
        <f t="shared" si="3"/>
        <v/>
      </c>
      <c r="U16" s="62" t="str">
        <f t="shared" si="4"/>
        <v/>
      </c>
      <c r="V16" s="62" t="str">
        <f t="shared" si="5"/>
        <v/>
      </c>
      <c r="W16" s="62" t="str">
        <f t="shared" si="6"/>
        <v/>
      </c>
      <c r="X16" s="62" t="str">
        <f t="shared" si="11"/>
        <v/>
      </c>
      <c r="Y16" s="62" t="str">
        <f t="shared" si="13"/>
        <v/>
      </c>
      <c r="Z16" s="71">
        <f t="shared" si="12"/>
        <v>45728</v>
      </c>
      <c r="AA16" s="40" t="str">
        <f t="shared" si="14"/>
        <v/>
      </c>
      <c r="AB16" s="41"/>
      <c r="AF16" s="119" t="str">
        <f>初期条件設定表!U10</f>
        <v>ソフトウエア設計</v>
      </c>
      <c r="AG16" s="148" t="str">
        <f>初期条件設定表!V10</f>
        <v>E</v>
      </c>
    </row>
    <row r="17" spans="1:33" ht="46.15" customHeight="1">
      <c r="A17" s="71">
        <f t="shared" si="7"/>
        <v>45729</v>
      </c>
      <c r="B17" s="84" t="s">
        <v>32</v>
      </c>
      <c r="C17" s="72" t="s">
        <v>3</v>
      </c>
      <c r="D17" s="87" t="s">
        <v>32</v>
      </c>
      <c r="E17" s="73" t="str">
        <f t="shared" si="15"/>
        <v/>
      </c>
      <c r="F17" s="74" t="s">
        <v>30</v>
      </c>
      <c r="G17" s="75" t="str">
        <f t="shared" si="16"/>
        <v/>
      </c>
      <c r="H17" s="120" t="s">
        <v>31</v>
      </c>
      <c r="I17" s="122" t="str">
        <f t="shared" si="8"/>
        <v/>
      </c>
      <c r="J17" s="125"/>
      <c r="K17" s="76" t="str">
        <f t="shared" si="9"/>
        <v/>
      </c>
      <c r="L17" s="141" t="s">
        <v>0</v>
      </c>
      <c r="M17" s="144"/>
      <c r="N17" s="145"/>
      <c r="O17" s="90"/>
      <c r="P17" s="60" t="str">
        <f t="shared" si="0"/>
        <v/>
      </c>
      <c r="Q17" s="60" t="str">
        <f t="shared" si="1"/>
        <v/>
      </c>
      <c r="R17" s="61" t="str">
        <f t="shared" si="2"/>
        <v/>
      </c>
      <c r="S17" s="62" t="str">
        <f t="shared" si="10"/>
        <v/>
      </c>
      <c r="T17" s="62" t="str">
        <f t="shared" si="3"/>
        <v/>
      </c>
      <c r="U17" s="62" t="str">
        <f t="shared" si="4"/>
        <v/>
      </c>
      <c r="V17" s="62" t="str">
        <f t="shared" si="5"/>
        <v/>
      </c>
      <c r="W17" s="62" t="str">
        <f t="shared" si="6"/>
        <v/>
      </c>
      <c r="X17" s="62" t="str">
        <f t="shared" si="11"/>
        <v/>
      </c>
      <c r="Y17" s="62" t="str">
        <f t="shared" si="13"/>
        <v/>
      </c>
      <c r="Z17" s="71">
        <f t="shared" si="12"/>
        <v>45729</v>
      </c>
      <c r="AA17" s="40" t="str">
        <f t="shared" si="14"/>
        <v/>
      </c>
      <c r="AB17" s="41"/>
      <c r="AF17" s="119" t="str">
        <f>初期条件設定表!U11</f>
        <v>プログラミング</v>
      </c>
      <c r="AG17" s="148" t="str">
        <f>初期条件設定表!V11</f>
        <v>F</v>
      </c>
    </row>
    <row r="18" spans="1:33" ht="46.15" customHeight="1">
      <c r="A18" s="71">
        <f t="shared" si="7"/>
        <v>45730</v>
      </c>
      <c r="B18" s="84" t="s">
        <v>32</v>
      </c>
      <c r="C18" s="72" t="s">
        <v>3</v>
      </c>
      <c r="D18" s="87" t="s">
        <v>32</v>
      </c>
      <c r="E18" s="73" t="str">
        <f t="shared" si="15"/>
        <v/>
      </c>
      <c r="F18" s="74" t="s">
        <v>30</v>
      </c>
      <c r="G18" s="75" t="str">
        <f t="shared" si="16"/>
        <v/>
      </c>
      <c r="H18" s="120" t="s">
        <v>31</v>
      </c>
      <c r="I18" s="122" t="str">
        <f t="shared" si="8"/>
        <v/>
      </c>
      <c r="J18" s="125"/>
      <c r="K18" s="76" t="str">
        <f t="shared" si="9"/>
        <v/>
      </c>
      <c r="L18" s="141" t="s">
        <v>0</v>
      </c>
      <c r="M18" s="144"/>
      <c r="N18" s="145"/>
      <c r="O18" s="90"/>
      <c r="P18" s="60" t="str">
        <f t="shared" si="0"/>
        <v/>
      </c>
      <c r="Q18" s="60" t="str">
        <f t="shared" si="1"/>
        <v/>
      </c>
      <c r="R18" s="61" t="str">
        <f t="shared" si="2"/>
        <v/>
      </c>
      <c r="S18" s="62" t="str">
        <f t="shared" si="10"/>
        <v/>
      </c>
      <c r="T18" s="62" t="str">
        <f t="shared" si="3"/>
        <v/>
      </c>
      <c r="U18" s="62" t="str">
        <f t="shared" si="4"/>
        <v/>
      </c>
      <c r="V18" s="62" t="str">
        <f t="shared" si="5"/>
        <v/>
      </c>
      <c r="W18" s="62" t="str">
        <f t="shared" si="6"/>
        <v/>
      </c>
      <c r="X18" s="62" t="str">
        <f t="shared" si="11"/>
        <v/>
      </c>
      <c r="Y18" s="62" t="str">
        <f t="shared" si="13"/>
        <v/>
      </c>
      <c r="Z18" s="71">
        <f t="shared" si="12"/>
        <v>45730</v>
      </c>
      <c r="AA18" s="40" t="str">
        <f t="shared" si="14"/>
        <v/>
      </c>
      <c r="AB18" s="41"/>
      <c r="AF18" s="119" t="str">
        <f>初期条件設定表!U12</f>
        <v>ソフトウエアテスト</v>
      </c>
      <c r="AG18" s="148" t="str">
        <f>初期条件設定表!V12</f>
        <v>G</v>
      </c>
    </row>
    <row r="19" spans="1:33" ht="46.15" customHeight="1">
      <c r="A19" s="71">
        <f t="shared" si="7"/>
        <v>45733</v>
      </c>
      <c r="B19" s="84" t="s">
        <v>32</v>
      </c>
      <c r="C19" s="72" t="s">
        <v>3</v>
      </c>
      <c r="D19" s="87" t="s">
        <v>32</v>
      </c>
      <c r="E19" s="73" t="str">
        <f t="shared" si="15"/>
        <v/>
      </c>
      <c r="F19" s="74" t="s">
        <v>30</v>
      </c>
      <c r="G19" s="75" t="str">
        <f t="shared" si="16"/>
        <v/>
      </c>
      <c r="H19" s="120" t="s">
        <v>31</v>
      </c>
      <c r="I19" s="122" t="str">
        <f t="shared" si="8"/>
        <v/>
      </c>
      <c r="J19" s="125"/>
      <c r="K19" s="76" t="str">
        <f t="shared" si="9"/>
        <v/>
      </c>
      <c r="L19" s="141" t="s">
        <v>0</v>
      </c>
      <c r="M19" s="144"/>
      <c r="N19" s="145"/>
      <c r="O19" s="90"/>
      <c r="P19" s="60" t="str">
        <f t="shared" si="0"/>
        <v/>
      </c>
      <c r="Q19" s="60" t="str">
        <f t="shared" si="1"/>
        <v/>
      </c>
      <c r="R19" s="61" t="str">
        <f t="shared" si="2"/>
        <v/>
      </c>
      <c r="S19" s="62" t="str">
        <f t="shared" si="10"/>
        <v/>
      </c>
      <c r="T19" s="62" t="str">
        <f t="shared" si="3"/>
        <v/>
      </c>
      <c r="U19" s="62" t="str">
        <f t="shared" si="4"/>
        <v/>
      </c>
      <c r="V19" s="62" t="str">
        <f t="shared" si="5"/>
        <v/>
      </c>
      <c r="W19" s="62" t="str">
        <f t="shared" si="6"/>
        <v/>
      </c>
      <c r="X19" s="62" t="str">
        <f t="shared" si="11"/>
        <v/>
      </c>
      <c r="Y19" s="62" t="str">
        <f t="shared" si="13"/>
        <v/>
      </c>
      <c r="Z19" s="71">
        <f t="shared" si="12"/>
        <v>45733</v>
      </c>
      <c r="AA19" s="40" t="str">
        <f t="shared" si="14"/>
        <v/>
      </c>
      <c r="AB19" s="41"/>
      <c r="AF19" s="119" t="str">
        <f>初期条件設定表!U13</f>
        <v>システム結合</v>
      </c>
      <c r="AG19" s="148" t="str">
        <f>初期条件設定表!V13</f>
        <v>H</v>
      </c>
    </row>
    <row r="20" spans="1:33" ht="46.15" customHeight="1">
      <c r="A20" s="71">
        <f t="shared" si="7"/>
        <v>45734</v>
      </c>
      <c r="B20" s="84" t="s">
        <v>32</v>
      </c>
      <c r="C20" s="72" t="s">
        <v>3</v>
      </c>
      <c r="D20" s="87" t="s">
        <v>32</v>
      </c>
      <c r="E20" s="73" t="str">
        <f t="shared" si="15"/>
        <v/>
      </c>
      <c r="F20" s="74" t="s">
        <v>30</v>
      </c>
      <c r="G20" s="75" t="str">
        <f t="shared" si="16"/>
        <v/>
      </c>
      <c r="H20" s="120" t="s">
        <v>31</v>
      </c>
      <c r="I20" s="122" t="str">
        <f t="shared" si="8"/>
        <v/>
      </c>
      <c r="J20" s="125"/>
      <c r="K20" s="76" t="str">
        <f t="shared" si="9"/>
        <v/>
      </c>
      <c r="L20" s="141" t="s">
        <v>0</v>
      </c>
      <c r="M20" s="144"/>
      <c r="N20" s="145"/>
      <c r="O20" s="90"/>
      <c r="P20" s="60" t="str">
        <f t="shared" si="0"/>
        <v/>
      </c>
      <c r="Q20" s="60" t="str">
        <f t="shared" si="1"/>
        <v/>
      </c>
      <c r="R20" s="61" t="str">
        <f t="shared" si="2"/>
        <v/>
      </c>
      <c r="S20" s="62" t="str">
        <f t="shared" si="10"/>
        <v/>
      </c>
      <c r="T20" s="62" t="str">
        <f t="shared" si="3"/>
        <v/>
      </c>
      <c r="U20" s="62" t="str">
        <f t="shared" si="4"/>
        <v/>
      </c>
      <c r="V20" s="62" t="str">
        <f t="shared" si="5"/>
        <v/>
      </c>
      <c r="W20" s="62" t="str">
        <f t="shared" si="6"/>
        <v/>
      </c>
      <c r="X20" s="62" t="str">
        <f t="shared" si="11"/>
        <v/>
      </c>
      <c r="Y20" s="62" t="str">
        <f t="shared" si="13"/>
        <v/>
      </c>
      <c r="Z20" s="71">
        <f t="shared" si="12"/>
        <v>45734</v>
      </c>
      <c r="AA20" s="40" t="str">
        <f t="shared" si="14"/>
        <v/>
      </c>
      <c r="AB20" s="41"/>
      <c r="AF20" s="119" t="str">
        <f>初期条件設定表!U14</f>
        <v>システムテスト</v>
      </c>
      <c r="AG20" s="148" t="str">
        <f>初期条件設定表!V14</f>
        <v>I</v>
      </c>
    </row>
    <row r="21" spans="1:33" ht="46.15" customHeight="1">
      <c r="A21" s="71">
        <f t="shared" si="7"/>
        <v>45735</v>
      </c>
      <c r="B21" s="84" t="s">
        <v>32</v>
      </c>
      <c r="C21" s="72" t="s">
        <v>3</v>
      </c>
      <c r="D21" s="87" t="s">
        <v>32</v>
      </c>
      <c r="E21" s="73" t="str">
        <f t="shared" si="15"/>
        <v/>
      </c>
      <c r="F21" s="74" t="s">
        <v>30</v>
      </c>
      <c r="G21" s="75" t="str">
        <f t="shared" si="16"/>
        <v/>
      </c>
      <c r="H21" s="120" t="s">
        <v>31</v>
      </c>
      <c r="I21" s="122" t="str">
        <f t="shared" si="8"/>
        <v/>
      </c>
      <c r="J21" s="125"/>
      <c r="K21" s="76" t="str">
        <f t="shared" si="9"/>
        <v/>
      </c>
      <c r="L21" s="141" t="s">
        <v>0</v>
      </c>
      <c r="M21" s="144"/>
      <c r="N21" s="145"/>
      <c r="O21" s="90"/>
      <c r="P21" s="60" t="str">
        <f t="shared" si="0"/>
        <v/>
      </c>
      <c r="Q21" s="60" t="str">
        <f t="shared" si="1"/>
        <v/>
      </c>
      <c r="R21" s="61" t="str">
        <f t="shared" si="2"/>
        <v/>
      </c>
      <c r="S21" s="62" t="str">
        <f t="shared" si="10"/>
        <v/>
      </c>
      <c r="T21" s="62" t="str">
        <f t="shared" si="3"/>
        <v/>
      </c>
      <c r="U21" s="62" t="str">
        <f t="shared" si="4"/>
        <v/>
      </c>
      <c r="V21" s="62" t="str">
        <f t="shared" si="5"/>
        <v/>
      </c>
      <c r="W21" s="62" t="str">
        <f t="shared" si="6"/>
        <v/>
      </c>
      <c r="X21" s="62" t="str">
        <f t="shared" si="11"/>
        <v/>
      </c>
      <c r="Y21" s="62" t="str">
        <f t="shared" si="13"/>
        <v/>
      </c>
      <c r="Z21" s="71">
        <f t="shared" si="12"/>
        <v>45735</v>
      </c>
      <c r="AA21" s="40" t="str">
        <f t="shared" si="14"/>
        <v/>
      </c>
      <c r="AB21" s="41"/>
      <c r="AF21" s="119" t="str">
        <f>初期条件設定表!U15</f>
        <v>運用テスト</v>
      </c>
      <c r="AG21" s="148" t="str">
        <f>初期条件設定表!V15</f>
        <v>J</v>
      </c>
    </row>
    <row r="22" spans="1:33" ht="46.15" customHeight="1">
      <c r="A22" s="71">
        <f t="shared" si="7"/>
        <v>45736</v>
      </c>
      <c r="B22" s="84" t="s">
        <v>32</v>
      </c>
      <c r="C22" s="72" t="s">
        <v>3</v>
      </c>
      <c r="D22" s="87" t="s">
        <v>32</v>
      </c>
      <c r="E22" s="73" t="str">
        <f t="shared" si="15"/>
        <v/>
      </c>
      <c r="F22" s="74" t="s">
        <v>30</v>
      </c>
      <c r="G22" s="75" t="str">
        <f t="shared" si="16"/>
        <v/>
      </c>
      <c r="H22" s="120" t="s">
        <v>31</v>
      </c>
      <c r="I22" s="122" t="str">
        <f t="shared" si="8"/>
        <v/>
      </c>
      <c r="J22" s="125"/>
      <c r="K22" s="76" t="str">
        <f t="shared" si="9"/>
        <v/>
      </c>
      <c r="L22" s="141" t="s">
        <v>0</v>
      </c>
      <c r="M22" s="144"/>
      <c r="N22" s="145"/>
      <c r="O22" s="90"/>
      <c r="P22" s="60" t="str">
        <f t="shared" si="0"/>
        <v/>
      </c>
      <c r="Q22" s="60" t="str">
        <f t="shared" si="1"/>
        <v/>
      </c>
      <c r="R22" s="61" t="str">
        <f t="shared" si="2"/>
        <v/>
      </c>
      <c r="S22" s="62" t="str">
        <f t="shared" si="10"/>
        <v/>
      </c>
      <c r="T22" s="62" t="str">
        <f t="shared" si="3"/>
        <v/>
      </c>
      <c r="U22" s="62" t="str">
        <f t="shared" si="4"/>
        <v/>
      </c>
      <c r="V22" s="62" t="str">
        <f t="shared" si="5"/>
        <v/>
      </c>
      <c r="W22" s="62" t="str">
        <f t="shared" si="6"/>
        <v/>
      </c>
      <c r="X22" s="62" t="str">
        <f t="shared" si="11"/>
        <v/>
      </c>
      <c r="Y22" s="62" t="str">
        <f t="shared" si="13"/>
        <v/>
      </c>
      <c r="Z22" s="71">
        <f t="shared" si="12"/>
        <v>45736</v>
      </c>
      <c r="AA22" s="40" t="str">
        <f t="shared" si="14"/>
        <v/>
      </c>
      <c r="AB22" s="41"/>
      <c r="AF22" s="119" t="str">
        <f>初期条件設定表!U16</f>
        <v xml:space="preserve"> </v>
      </c>
      <c r="AG22" s="148" t="str">
        <f>初期条件設定表!V16</f>
        <v>K</v>
      </c>
    </row>
    <row r="23" spans="1:33" ht="46.15" customHeight="1">
      <c r="A23" s="71">
        <f t="shared" si="7"/>
        <v>45737</v>
      </c>
      <c r="B23" s="84" t="s">
        <v>32</v>
      </c>
      <c r="C23" s="72" t="s">
        <v>3</v>
      </c>
      <c r="D23" s="87" t="s">
        <v>32</v>
      </c>
      <c r="E23" s="73" t="str">
        <f t="shared" si="15"/>
        <v/>
      </c>
      <c r="F23" s="74" t="s">
        <v>30</v>
      </c>
      <c r="G23" s="75" t="str">
        <f t="shared" si="16"/>
        <v/>
      </c>
      <c r="H23" s="120" t="s">
        <v>31</v>
      </c>
      <c r="I23" s="122" t="str">
        <f t="shared" si="8"/>
        <v/>
      </c>
      <c r="J23" s="125"/>
      <c r="K23" s="76" t="str">
        <f t="shared" si="9"/>
        <v/>
      </c>
      <c r="L23" s="141" t="s">
        <v>0</v>
      </c>
      <c r="M23" s="144"/>
      <c r="N23" s="145"/>
      <c r="O23" s="90"/>
      <c r="P23" s="60" t="str">
        <f t="shared" si="0"/>
        <v/>
      </c>
      <c r="Q23" s="60" t="str">
        <f t="shared" si="1"/>
        <v/>
      </c>
      <c r="R23" s="61" t="str">
        <f t="shared" si="2"/>
        <v/>
      </c>
      <c r="S23" s="62" t="str">
        <f t="shared" si="10"/>
        <v/>
      </c>
      <c r="T23" s="62" t="str">
        <f t="shared" si="3"/>
        <v/>
      </c>
      <c r="U23" s="62" t="str">
        <f t="shared" si="4"/>
        <v/>
      </c>
      <c r="V23" s="62" t="str">
        <f t="shared" si="5"/>
        <v/>
      </c>
      <c r="W23" s="62" t="str">
        <f t="shared" si="6"/>
        <v/>
      </c>
      <c r="X23" s="62" t="str">
        <f t="shared" si="11"/>
        <v/>
      </c>
      <c r="Y23" s="62" t="str">
        <f t="shared" si="13"/>
        <v/>
      </c>
      <c r="Z23" s="71">
        <f t="shared" si="12"/>
        <v>45737</v>
      </c>
      <c r="AA23" s="40" t="str">
        <f t="shared" si="14"/>
        <v/>
      </c>
      <c r="AB23" s="41"/>
      <c r="AF23" s="119" t="str">
        <f>初期条件設定表!U17</f>
        <v xml:space="preserve"> </v>
      </c>
      <c r="AG23" s="148" t="str">
        <f>初期条件設定表!V17</f>
        <v>L</v>
      </c>
    </row>
    <row r="24" spans="1:33" ht="46.15" customHeight="1">
      <c r="A24" s="71">
        <f t="shared" si="7"/>
        <v>45740</v>
      </c>
      <c r="B24" s="84" t="s">
        <v>32</v>
      </c>
      <c r="C24" s="72" t="s">
        <v>3</v>
      </c>
      <c r="D24" s="87" t="s">
        <v>32</v>
      </c>
      <c r="E24" s="73" t="str">
        <f t="shared" si="15"/>
        <v/>
      </c>
      <c r="F24" s="74" t="s">
        <v>30</v>
      </c>
      <c r="G24" s="75" t="str">
        <f t="shared" si="16"/>
        <v/>
      </c>
      <c r="H24" s="120" t="s">
        <v>31</v>
      </c>
      <c r="I24" s="122" t="str">
        <f t="shared" si="8"/>
        <v/>
      </c>
      <c r="J24" s="125"/>
      <c r="K24" s="76" t="str">
        <f t="shared" si="9"/>
        <v/>
      </c>
      <c r="L24" s="141" t="s">
        <v>0</v>
      </c>
      <c r="M24" s="144"/>
      <c r="N24" s="145"/>
      <c r="O24" s="90"/>
      <c r="P24" s="60" t="str">
        <f t="shared" si="0"/>
        <v/>
      </c>
      <c r="Q24" s="60" t="str">
        <f t="shared" si="1"/>
        <v/>
      </c>
      <c r="R24" s="61" t="str">
        <f t="shared" si="2"/>
        <v/>
      </c>
      <c r="S24" s="62" t="str">
        <f t="shared" si="10"/>
        <v/>
      </c>
      <c r="T24" s="62" t="str">
        <f t="shared" si="3"/>
        <v/>
      </c>
      <c r="U24" s="62" t="str">
        <f t="shared" si="4"/>
        <v/>
      </c>
      <c r="V24" s="62" t="str">
        <f t="shared" si="5"/>
        <v/>
      </c>
      <c r="W24" s="62" t="str">
        <f t="shared" si="6"/>
        <v/>
      </c>
      <c r="X24" s="62" t="str">
        <f t="shared" si="11"/>
        <v/>
      </c>
      <c r="Y24" s="62" t="str">
        <f t="shared" si="13"/>
        <v/>
      </c>
      <c r="Z24" s="71">
        <f t="shared" si="12"/>
        <v>45740</v>
      </c>
      <c r="AA24" s="40" t="str">
        <f t="shared" si="14"/>
        <v/>
      </c>
      <c r="AB24" s="41"/>
      <c r="AF24" s="119" t="str">
        <f>初期条件設定表!U18</f>
        <v xml:space="preserve"> </v>
      </c>
      <c r="AG24" s="148" t="str">
        <f>初期条件設定表!V18</f>
        <v>M</v>
      </c>
    </row>
    <row r="25" spans="1:33" ht="46.15" customHeight="1">
      <c r="A25" s="71">
        <f t="shared" si="7"/>
        <v>45741</v>
      </c>
      <c r="B25" s="84" t="s">
        <v>32</v>
      </c>
      <c r="C25" s="72" t="s">
        <v>3</v>
      </c>
      <c r="D25" s="87" t="s">
        <v>32</v>
      </c>
      <c r="E25" s="73" t="str">
        <f t="shared" si="15"/>
        <v/>
      </c>
      <c r="F25" s="74" t="s">
        <v>30</v>
      </c>
      <c r="G25" s="75" t="str">
        <f t="shared" si="16"/>
        <v/>
      </c>
      <c r="H25" s="120" t="s">
        <v>31</v>
      </c>
      <c r="I25" s="122" t="str">
        <f t="shared" si="8"/>
        <v/>
      </c>
      <c r="J25" s="125"/>
      <c r="K25" s="76" t="str">
        <f t="shared" si="9"/>
        <v/>
      </c>
      <c r="L25" s="141" t="s">
        <v>0</v>
      </c>
      <c r="M25" s="144"/>
      <c r="N25" s="145"/>
      <c r="O25" s="90"/>
      <c r="P25" s="60" t="str">
        <f t="shared" si="0"/>
        <v/>
      </c>
      <c r="Q25" s="60" t="str">
        <f t="shared" si="1"/>
        <v/>
      </c>
      <c r="R25" s="61" t="str">
        <f t="shared" si="2"/>
        <v/>
      </c>
      <c r="S25" s="62" t="str">
        <f t="shared" si="10"/>
        <v/>
      </c>
      <c r="T25" s="62" t="str">
        <f t="shared" si="3"/>
        <v/>
      </c>
      <c r="U25" s="62" t="str">
        <f t="shared" si="4"/>
        <v/>
      </c>
      <c r="V25" s="62" t="str">
        <f t="shared" si="5"/>
        <v/>
      </c>
      <c r="W25" s="62" t="str">
        <f t="shared" si="6"/>
        <v/>
      </c>
      <c r="X25" s="62" t="str">
        <f t="shared" si="11"/>
        <v/>
      </c>
      <c r="Y25" s="62" t="str">
        <f t="shared" si="13"/>
        <v/>
      </c>
      <c r="Z25" s="71">
        <f t="shared" si="12"/>
        <v>45741</v>
      </c>
      <c r="AA25" s="40" t="str">
        <f t="shared" si="14"/>
        <v/>
      </c>
      <c r="AB25" s="41"/>
      <c r="AF25" s="119" t="str">
        <f>初期条件設定表!U19</f>
        <v xml:space="preserve"> </v>
      </c>
      <c r="AG25" s="148" t="str">
        <f>初期条件設定表!V19</f>
        <v>N</v>
      </c>
    </row>
    <row r="26" spans="1:33" ht="46.15" customHeight="1">
      <c r="A26" s="71">
        <f t="shared" si="7"/>
        <v>45742</v>
      </c>
      <c r="B26" s="84" t="s">
        <v>32</v>
      </c>
      <c r="C26" s="72" t="s">
        <v>3</v>
      </c>
      <c r="D26" s="87" t="s">
        <v>32</v>
      </c>
      <c r="E26" s="73" t="str">
        <f t="shared" si="15"/>
        <v/>
      </c>
      <c r="F26" s="74" t="s">
        <v>30</v>
      </c>
      <c r="G26" s="75" t="str">
        <f t="shared" si="16"/>
        <v/>
      </c>
      <c r="H26" s="120" t="s">
        <v>31</v>
      </c>
      <c r="I26" s="122" t="str">
        <f t="shared" si="8"/>
        <v/>
      </c>
      <c r="J26" s="125"/>
      <c r="K26" s="76" t="str">
        <f t="shared" si="9"/>
        <v/>
      </c>
      <c r="L26" s="141" t="s">
        <v>0</v>
      </c>
      <c r="M26" s="144"/>
      <c r="N26" s="145"/>
      <c r="O26" s="90"/>
      <c r="P26" s="60" t="str">
        <f t="shared" si="0"/>
        <v/>
      </c>
      <c r="Q26" s="60" t="str">
        <f t="shared" si="1"/>
        <v/>
      </c>
      <c r="R26" s="61" t="str">
        <f t="shared" si="2"/>
        <v/>
      </c>
      <c r="S26" s="62" t="str">
        <f t="shared" si="10"/>
        <v/>
      </c>
      <c r="T26" s="62" t="str">
        <f t="shared" si="3"/>
        <v/>
      </c>
      <c r="U26" s="62" t="str">
        <f t="shared" si="4"/>
        <v/>
      </c>
      <c r="V26" s="62" t="str">
        <f t="shared" si="5"/>
        <v/>
      </c>
      <c r="W26" s="62" t="str">
        <f t="shared" si="6"/>
        <v/>
      </c>
      <c r="X26" s="62" t="str">
        <f t="shared" si="11"/>
        <v/>
      </c>
      <c r="Y26" s="62" t="str">
        <f t="shared" si="13"/>
        <v/>
      </c>
      <c r="Z26" s="71">
        <f t="shared" si="12"/>
        <v>45742</v>
      </c>
      <c r="AA26" s="40" t="str">
        <f t="shared" si="14"/>
        <v/>
      </c>
      <c r="AB26" s="41"/>
      <c r="AF26" s="119" t="str">
        <f>初期条件設定表!U20</f>
        <v xml:space="preserve"> </v>
      </c>
      <c r="AG26" s="148" t="str">
        <f>初期条件設定表!V20</f>
        <v>O</v>
      </c>
    </row>
    <row r="27" spans="1:33" ht="46.15" customHeight="1">
      <c r="A27" s="71">
        <f t="shared" si="7"/>
        <v>45743</v>
      </c>
      <c r="B27" s="84" t="s">
        <v>32</v>
      </c>
      <c r="C27" s="72" t="s">
        <v>3</v>
      </c>
      <c r="D27" s="87" t="s">
        <v>32</v>
      </c>
      <c r="E27" s="73" t="str">
        <f t="shared" si="15"/>
        <v/>
      </c>
      <c r="F27" s="74" t="s">
        <v>30</v>
      </c>
      <c r="G27" s="75" t="str">
        <f t="shared" si="16"/>
        <v/>
      </c>
      <c r="H27" s="120" t="s">
        <v>31</v>
      </c>
      <c r="I27" s="122" t="str">
        <f t="shared" si="8"/>
        <v/>
      </c>
      <c r="J27" s="125"/>
      <c r="K27" s="76" t="str">
        <f t="shared" si="9"/>
        <v/>
      </c>
      <c r="L27" s="141" t="s">
        <v>0</v>
      </c>
      <c r="M27" s="144"/>
      <c r="N27" s="145"/>
      <c r="O27" s="90"/>
      <c r="P27" s="60" t="str">
        <f t="shared" si="0"/>
        <v/>
      </c>
      <c r="Q27" s="60" t="str">
        <f t="shared" si="1"/>
        <v/>
      </c>
      <c r="R27" s="61" t="str">
        <f t="shared" si="2"/>
        <v/>
      </c>
      <c r="S27" s="62" t="str">
        <f t="shared" si="10"/>
        <v/>
      </c>
      <c r="T27" s="62" t="str">
        <f t="shared" si="3"/>
        <v/>
      </c>
      <c r="U27" s="62" t="str">
        <f t="shared" si="4"/>
        <v/>
      </c>
      <c r="V27" s="62" t="str">
        <f t="shared" si="5"/>
        <v/>
      </c>
      <c r="W27" s="62" t="str">
        <f t="shared" si="6"/>
        <v/>
      </c>
      <c r="X27" s="62" t="str">
        <f t="shared" si="11"/>
        <v/>
      </c>
      <c r="Y27" s="62" t="str">
        <f t="shared" si="13"/>
        <v/>
      </c>
      <c r="Z27" s="71">
        <f t="shared" si="12"/>
        <v>45743</v>
      </c>
      <c r="AA27" s="40" t="str">
        <f t="shared" si="14"/>
        <v/>
      </c>
      <c r="AB27" s="41"/>
      <c r="AF27" s="119" t="str">
        <f>初期条件設定表!U21</f>
        <v xml:space="preserve"> </v>
      </c>
      <c r="AG27" s="148" t="str">
        <f>初期条件設定表!V21</f>
        <v>P</v>
      </c>
    </row>
    <row r="28" spans="1:33" ht="46.15" customHeight="1">
      <c r="A28" s="71">
        <f t="shared" si="7"/>
        <v>45744</v>
      </c>
      <c r="B28" s="84" t="s">
        <v>32</v>
      </c>
      <c r="C28" s="72" t="s">
        <v>3</v>
      </c>
      <c r="D28" s="87" t="s">
        <v>32</v>
      </c>
      <c r="E28" s="73" t="str">
        <f t="shared" si="15"/>
        <v/>
      </c>
      <c r="F28" s="74" t="s">
        <v>30</v>
      </c>
      <c r="G28" s="75" t="str">
        <f t="shared" si="16"/>
        <v/>
      </c>
      <c r="H28" s="120" t="s">
        <v>31</v>
      </c>
      <c r="I28" s="122" t="str">
        <f t="shared" si="8"/>
        <v/>
      </c>
      <c r="J28" s="125"/>
      <c r="K28" s="76" t="str">
        <f t="shared" si="9"/>
        <v/>
      </c>
      <c r="L28" s="141" t="s">
        <v>0</v>
      </c>
      <c r="M28" s="144"/>
      <c r="N28" s="145"/>
      <c r="O28" s="90"/>
      <c r="P28" s="60" t="str">
        <f t="shared" si="0"/>
        <v/>
      </c>
      <c r="Q28" s="60" t="str">
        <f t="shared" si="1"/>
        <v/>
      </c>
      <c r="R28" s="61" t="str">
        <f t="shared" si="2"/>
        <v/>
      </c>
      <c r="S28" s="62" t="str">
        <f t="shared" si="10"/>
        <v/>
      </c>
      <c r="T28" s="62" t="str">
        <f t="shared" si="3"/>
        <v/>
      </c>
      <c r="U28" s="62" t="str">
        <f t="shared" si="4"/>
        <v/>
      </c>
      <c r="V28" s="62" t="str">
        <f t="shared" si="5"/>
        <v/>
      </c>
      <c r="W28" s="62" t="str">
        <f t="shared" si="6"/>
        <v/>
      </c>
      <c r="X28" s="62" t="str">
        <f t="shared" si="11"/>
        <v/>
      </c>
      <c r="Y28" s="62" t="str">
        <f t="shared" si="13"/>
        <v/>
      </c>
      <c r="Z28" s="71">
        <f t="shared" si="12"/>
        <v>45744</v>
      </c>
      <c r="AA28" s="40" t="str">
        <f t="shared" si="14"/>
        <v/>
      </c>
      <c r="AB28" s="41"/>
      <c r="AF28" s="119" t="str">
        <f>初期条件設定表!U22</f>
        <v xml:space="preserve"> </v>
      </c>
      <c r="AG28" s="148" t="str">
        <f>初期条件設定表!V22</f>
        <v>Q</v>
      </c>
    </row>
    <row r="29" spans="1:33" ht="46.15" customHeight="1">
      <c r="A29" s="71">
        <f t="shared" si="7"/>
        <v>45747</v>
      </c>
      <c r="B29" s="84" t="s">
        <v>32</v>
      </c>
      <c r="C29" s="72" t="s">
        <v>3</v>
      </c>
      <c r="D29" s="87" t="s">
        <v>32</v>
      </c>
      <c r="E29" s="73" t="str">
        <f t="shared" si="15"/>
        <v/>
      </c>
      <c r="F29" s="74" t="s">
        <v>30</v>
      </c>
      <c r="G29" s="75" t="str">
        <f t="shared" si="16"/>
        <v/>
      </c>
      <c r="H29" s="120" t="s">
        <v>31</v>
      </c>
      <c r="I29" s="122" t="str">
        <f t="shared" si="8"/>
        <v/>
      </c>
      <c r="J29" s="125"/>
      <c r="K29" s="76" t="str">
        <f t="shared" si="9"/>
        <v/>
      </c>
      <c r="L29" s="141" t="s">
        <v>0</v>
      </c>
      <c r="M29" s="144"/>
      <c r="N29" s="145"/>
      <c r="O29" s="90"/>
      <c r="P29" s="60" t="str">
        <f t="shared" si="0"/>
        <v/>
      </c>
      <c r="Q29" s="60" t="str">
        <f t="shared" si="1"/>
        <v/>
      </c>
      <c r="R29" s="61" t="str">
        <f t="shared" si="2"/>
        <v/>
      </c>
      <c r="S29" s="62" t="str">
        <f t="shared" si="10"/>
        <v/>
      </c>
      <c r="T29" s="62" t="str">
        <f t="shared" si="3"/>
        <v/>
      </c>
      <c r="U29" s="62" t="str">
        <f t="shared" si="4"/>
        <v/>
      </c>
      <c r="V29" s="62" t="str">
        <f t="shared" si="5"/>
        <v/>
      </c>
      <c r="W29" s="62" t="str">
        <f t="shared" si="6"/>
        <v/>
      </c>
      <c r="X29" s="62" t="str">
        <f t="shared" si="11"/>
        <v/>
      </c>
      <c r="Y29" s="62" t="str">
        <f t="shared" si="13"/>
        <v/>
      </c>
      <c r="Z29" s="71">
        <f t="shared" si="12"/>
        <v>45747</v>
      </c>
      <c r="AA29" s="40" t="str">
        <f t="shared" si="14"/>
        <v/>
      </c>
      <c r="AB29" s="41"/>
      <c r="AF29" s="119" t="str">
        <f>初期条件設定表!U23</f>
        <v xml:space="preserve"> </v>
      </c>
      <c r="AG29" s="148" t="str">
        <f>初期条件設定表!V23</f>
        <v>R</v>
      </c>
    </row>
    <row r="30" spans="1:33" ht="46.15" customHeight="1">
      <c r="A30" s="71" t="str">
        <f t="shared" si="7"/>
        <v/>
      </c>
      <c r="B30" s="84" t="s">
        <v>32</v>
      </c>
      <c r="C30" s="72" t="s">
        <v>3</v>
      </c>
      <c r="D30" s="87" t="s">
        <v>32</v>
      </c>
      <c r="E30" s="73" t="str">
        <f t="shared" si="15"/>
        <v/>
      </c>
      <c r="F30" s="74" t="s">
        <v>30</v>
      </c>
      <c r="G30" s="75" t="str">
        <f t="shared" si="16"/>
        <v/>
      </c>
      <c r="H30" s="120" t="s">
        <v>31</v>
      </c>
      <c r="I30" s="122" t="str">
        <f t="shared" si="8"/>
        <v/>
      </c>
      <c r="J30" s="125"/>
      <c r="K30" s="76" t="str">
        <f t="shared" si="9"/>
        <v/>
      </c>
      <c r="L30" s="141" t="s">
        <v>0</v>
      </c>
      <c r="M30" s="144"/>
      <c r="N30" s="145"/>
      <c r="O30" s="90"/>
      <c r="P30" s="60" t="str">
        <f t="shared" si="0"/>
        <v/>
      </c>
      <c r="Q30" s="60" t="str">
        <f t="shared" si="1"/>
        <v/>
      </c>
      <c r="R30" s="61" t="str">
        <f t="shared" si="2"/>
        <v/>
      </c>
      <c r="S30" s="62" t="str">
        <f t="shared" si="10"/>
        <v/>
      </c>
      <c r="T30" s="62" t="str">
        <f t="shared" si="3"/>
        <v/>
      </c>
      <c r="U30" s="62" t="str">
        <f t="shared" si="4"/>
        <v/>
      </c>
      <c r="V30" s="62" t="str">
        <f t="shared" si="5"/>
        <v/>
      </c>
      <c r="W30" s="62" t="str">
        <f t="shared" si="6"/>
        <v/>
      </c>
      <c r="X30" s="62" t="str">
        <f t="shared" si="11"/>
        <v/>
      </c>
      <c r="Y30" s="62" t="str">
        <f t="shared" si="13"/>
        <v/>
      </c>
      <c r="Z30" s="71" t="str">
        <f t="shared" si="12"/>
        <v/>
      </c>
      <c r="AA30" s="40" t="str">
        <f t="shared" si="14"/>
        <v/>
      </c>
      <c r="AB30" s="41"/>
      <c r="AF30" s="119" t="str">
        <f>初期条件設定表!U24</f>
        <v xml:space="preserve"> </v>
      </c>
      <c r="AG30" s="148" t="str">
        <f>初期条件設定表!V24</f>
        <v>S</v>
      </c>
    </row>
    <row r="31" spans="1:33" ht="46.15" customHeight="1">
      <c r="A31" s="71" t="str">
        <f t="shared" si="7"/>
        <v/>
      </c>
      <c r="B31" s="85" t="s">
        <v>32</v>
      </c>
      <c r="C31" s="77" t="s">
        <v>3</v>
      </c>
      <c r="D31" s="88" t="s">
        <v>32</v>
      </c>
      <c r="E31" s="73" t="str">
        <f t="shared" si="15"/>
        <v/>
      </c>
      <c r="F31" s="74" t="s">
        <v>30</v>
      </c>
      <c r="G31" s="75" t="str">
        <f t="shared" si="16"/>
        <v/>
      </c>
      <c r="H31" s="120" t="s">
        <v>31</v>
      </c>
      <c r="I31" s="122" t="str">
        <f t="shared" si="8"/>
        <v/>
      </c>
      <c r="J31" s="125"/>
      <c r="K31" s="76" t="str">
        <f t="shared" si="9"/>
        <v/>
      </c>
      <c r="L31" s="141" t="s">
        <v>0</v>
      </c>
      <c r="M31" s="144"/>
      <c r="N31" s="145"/>
      <c r="O31" s="90"/>
      <c r="P31" s="60" t="str">
        <f t="shared" si="0"/>
        <v/>
      </c>
      <c r="Q31" s="60" t="str">
        <f t="shared" si="1"/>
        <v/>
      </c>
      <c r="R31" s="61" t="str">
        <f t="shared" si="2"/>
        <v/>
      </c>
      <c r="S31" s="62" t="str">
        <f t="shared" si="10"/>
        <v/>
      </c>
      <c r="T31" s="62" t="str">
        <f t="shared" si="3"/>
        <v/>
      </c>
      <c r="U31" s="62" t="str">
        <f t="shared" si="4"/>
        <v/>
      </c>
      <c r="V31" s="62" t="str">
        <f t="shared" si="5"/>
        <v/>
      </c>
      <c r="W31" s="62" t="str">
        <f t="shared" si="6"/>
        <v/>
      </c>
      <c r="X31" s="62" t="str">
        <f t="shared" si="11"/>
        <v/>
      </c>
      <c r="Y31" s="62" t="str">
        <f t="shared" si="13"/>
        <v/>
      </c>
      <c r="Z31" s="71" t="str">
        <f t="shared" si="12"/>
        <v/>
      </c>
      <c r="AA31" s="40" t="str">
        <f t="shared" si="14"/>
        <v/>
      </c>
      <c r="AB31" s="41"/>
      <c r="AF31" s="119" t="str">
        <f>初期条件設定表!U25</f>
        <v xml:space="preserve"> </v>
      </c>
      <c r="AG31" s="148" t="str">
        <f>初期条件設定表!V25</f>
        <v>T</v>
      </c>
    </row>
    <row r="32" spans="1:33" ht="46.15" customHeight="1" thickBot="1">
      <c r="A32" s="71" t="str">
        <f t="shared" si="7"/>
        <v/>
      </c>
      <c r="B32" s="84" t="s">
        <v>32</v>
      </c>
      <c r="C32" s="72" t="s">
        <v>3</v>
      </c>
      <c r="D32" s="87" t="s">
        <v>32</v>
      </c>
      <c r="E32" s="73" t="str">
        <f t="shared" si="15"/>
        <v/>
      </c>
      <c r="F32" s="74" t="s">
        <v>30</v>
      </c>
      <c r="G32" s="75" t="str">
        <f t="shared" si="16"/>
        <v/>
      </c>
      <c r="H32" s="120" t="s">
        <v>31</v>
      </c>
      <c r="I32" s="122" t="str">
        <f t="shared" si="8"/>
        <v/>
      </c>
      <c r="J32" s="125"/>
      <c r="K32" s="76" t="str">
        <f t="shared" si="9"/>
        <v/>
      </c>
      <c r="L32" s="141" t="s">
        <v>0</v>
      </c>
      <c r="M32" s="149"/>
      <c r="N32" s="150"/>
      <c r="O32" s="90"/>
      <c r="P32" s="60" t="str">
        <f t="shared" si="0"/>
        <v/>
      </c>
      <c r="Q32" s="60" t="str">
        <f t="shared" si="1"/>
        <v/>
      </c>
      <c r="R32" s="61" t="str">
        <f t="shared" si="2"/>
        <v/>
      </c>
      <c r="S32" s="62" t="str">
        <f t="shared" si="10"/>
        <v/>
      </c>
      <c r="T32" s="62" t="str">
        <f t="shared" si="3"/>
        <v/>
      </c>
      <c r="U32" s="62" t="str">
        <f t="shared" si="4"/>
        <v/>
      </c>
      <c r="V32" s="62" t="str">
        <f t="shared" si="5"/>
        <v/>
      </c>
      <c r="W32" s="62" t="str">
        <f t="shared" si="6"/>
        <v/>
      </c>
      <c r="X32" s="62" t="str">
        <f t="shared" si="11"/>
        <v/>
      </c>
      <c r="Y32" s="62" t="str">
        <f t="shared" si="13"/>
        <v/>
      </c>
      <c r="Z32" s="71" t="str">
        <f t="shared" si="12"/>
        <v/>
      </c>
      <c r="AA32" s="40" t="str">
        <f t="shared" si="14"/>
        <v/>
      </c>
      <c r="AB32" s="41"/>
      <c r="AF32" s="119" t="str">
        <f>初期条件設定表!U26</f>
        <v xml:space="preserve"> </v>
      </c>
      <c r="AG32" s="148" t="str">
        <f>初期条件設定表!V26</f>
        <v xml:space="preserve"> </v>
      </c>
    </row>
    <row r="33" spans="1:28" ht="46.15" hidden="1" customHeight="1">
      <c r="A33" s="71" t="str">
        <f t="shared" si="7"/>
        <v/>
      </c>
      <c r="B33" s="84" t="s">
        <v>32</v>
      </c>
      <c r="C33" s="72" t="s">
        <v>3</v>
      </c>
      <c r="D33" s="87" t="s">
        <v>32</v>
      </c>
      <c r="E33" s="73" t="str">
        <f t="shared" si="15"/>
        <v/>
      </c>
      <c r="F33" s="74" t="s">
        <v>30</v>
      </c>
      <c r="G33" s="75" t="str">
        <f t="shared" si="16"/>
        <v/>
      </c>
      <c r="H33" s="120" t="s">
        <v>31</v>
      </c>
      <c r="I33" s="122" t="str">
        <f t="shared" si="8"/>
        <v/>
      </c>
      <c r="J33" s="125"/>
      <c r="K33" s="76" t="str">
        <f t="shared" si="9"/>
        <v/>
      </c>
      <c r="L33" s="67" t="s">
        <v>0</v>
      </c>
      <c r="M33" s="151"/>
      <c r="N33" s="152"/>
      <c r="O33" s="90"/>
      <c r="P33" s="60" t="str">
        <f t="shared" si="0"/>
        <v/>
      </c>
      <c r="Q33" s="60" t="str">
        <f t="shared" si="1"/>
        <v/>
      </c>
      <c r="R33" s="61" t="str">
        <f t="shared" si="2"/>
        <v/>
      </c>
      <c r="S33" s="62" t="str">
        <f t="shared" si="10"/>
        <v/>
      </c>
      <c r="T33" s="62" t="str">
        <f t="shared" si="3"/>
        <v/>
      </c>
      <c r="U33" s="62" t="str">
        <f t="shared" si="4"/>
        <v/>
      </c>
      <c r="V33" s="62" t="str">
        <f t="shared" si="5"/>
        <v/>
      </c>
      <c r="W33" s="62" t="str">
        <f t="shared" si="6"/>
        <v/>
      </c>
      <c r="X33" s="62" t="str">
        <f t="shared" si="11"/>
        <v/>
      </c>
      <c r="Y33" s="62" t="str">
        <f t="shared" si="13"/>
        <v/>
      </c>
      <c r="Z33" s="71" t="str">
        <f t="shared" si="12"/>
        <v/>
      </c>
      <c r="AA33" s="40" t="str">
        <f t="shared" si="14"/>
        <v/>
      </c>
      <c r="AB33" s="41"/>
    </row>
    <row r="34" spans="1:28" ht="46.15" hidden="1" customHeight="1">
      <c r="A34" s="71" t="str">
        <f t="shared" si="7"/>
        <v/>
      </c>
      <c r="B34" s="84" t="s">
        <v>32</v>
      </c>
      <c r="C34" s="72" t="s">
        <v>3</v>
      </c>
      <c r="D34" s="87" t="s">
        <v>32</v>
      </c>
      <c r="E34" s="73" t="str">
        <f t="shared" si="15"/>
        <v/>
      </c>
      <c r="F34" s="74" t="s">
        <v>30</v>
      </c>
      <c r="G34" s="75" t="str">
        <f t="shared" si="16"/>
        <v/>
      </c>
      <c r="H34" s="120" t="s">
        <v>31</v>
      </c>
      <c r="I34" s="122" t="str">
        <f t="shared" si="8"/>
        <v/>
      </c>
      <c r="J34" s="125"/>
      <c r="K34" s="76" t="str">
        <f t="shared" si="9"/>
        <v/>
      </c>
      <c r="L34" s="67" t="s">
        <v>0</v>
      </c>
      <c r="M34" s="153"/>
      <c r="N34" s="154"/>
      <c r="O34" s="90"/>
      <c r="P34" s="60" t="str">
        <f t="shared" si="0"/>
        <v/>
      </c>
      <c r="Q34" s="60" t="str">
        <f t="shared" si="1"/>
        <v/>
      </c>
      <c r="R34" s="61" t="str">
        <f t="shared" si="2"/>
        <v/>
      </c>
      <c r="S34" s="62" t="str">
        <f t="shared" si="10"/>
        <v/>
      </c>
      <c r="T34" s="62" t="str">
        <f t="shared" si="3"/>
        <v/>
      </c>
      <c r="U34" s="62" t="str">
        <f t="shared" si="4"/>
        <v/>
      </c>
      <c r="V34" s="62" t="str">
        <f t="shared" si="5"/>
        <v/>
      </c>
      <c r="W34" s="62" t="str">
        <f t="shared" si="6"/>
        <v/>
      </c>
      <c r="X34" s="62" t="str">
        <f t="shared" ref="X34:X35" si="17">IF(OR(DBCS($B34)="：",$B34="",DBCS($D34)="：",$D34=""),"",SUM(S34:W34))</f>
        <v/>
      </c>
      <c r="Y34" s="62" t="str">
        <f t="shared" si="13"/>
        <v/>
      </c>
      <c r="Z34" s="71" t="str">
        <f t="shared" si="12"/>
        <v/>
      </c>
      <c r="AA34" s="40"/>
      <c r="AB34" s="41"/>
    </row>
    <row r="35" spans="1:28" ht="46.15" hidden="1" customHeight="1" thickBot="1">
      <c r="A35" s="78" t="str">
        <f t="shared" si="7"/>
        <v/>
      </c>
      <c r="B35" s="86" t="s">
        <v>59</v>
      </c>
      <c r="C35" s="79" t="s">
        <v>25</v>
      </c>
      <c r="D35" s="89" t="s">
        <v>59</v>
      </c>
      <c r="E35" s="80" t="str">
        <f t="shared" si="15"/>
        <v/>
      </c>
      <c r="F35" s="81" t="s">
        <v>64</v>
      </c>
      <c r="G35" s="82" t="str">
        <f t="shared" si="16"/>
        <v/>
      </c>
      <c r="H35" s="121" t="s">
        <v>83</v>
      </c>
      <c r="I35" s="123" t="str">
        <f t="shared" si="8"/>
        <v/>
      </c>
      <c r="J35" s="126"/>
      <c r="K35" s="83" t="str">
        <f t="shared" si="9"/>
        <v/>
      </c>
      <c r="L35" s="68" t="s">
        <v>84</v>
      </c>
      <c r="M35" s="153"/>
      <c r="N35" s="154"/>
      <c r="O35" s="91"/>
      <c r="P35" s="60" t="str">
        <f t="shared" si="0"/>
        <v/>
      </c>
      <c r="Q35" s="60" t="str">
        <f t="shared" si="1"/>
        <v/>
      </c>
      <c r="R35" s="61" t="str">
        <f t="shared" si="2"/>
        <v/>
      </c>
      <c r="S35" s="62" t="str">
        <f t="shared" si="10"/>
        <v/>
      </c>
      <c r="T35" s="62" t="str">
        <f t="shared" si="3"/>
        <v/>
      </c>
      <c r="U35" s="62" t="str">
        <f t="shared" si="4"/>
        <v/>
      </c>
      <c r="V35" s="62" t="str">
        <f t="shared" si="5"/>
        <v/>
      </c>
      <c r="W35" s="62" t="str">
        <f t="shared" si="6"/>
        <v/>
      </c>
      <c r="X35" s="62" t="str">
        <f t="shared" si="17"/>
        <v/>
      </c>
      <c r="Y35" s="62" t="str">
        <f t="shared" si="13"/>
        <v/>
      </c>
      <c r="Z35" s="78" t="str">
        <f t="shared" si="12"/>
        <v/>
      </c>
      <c r="AA35" s="40" t="str">
        <f>IF(OR(DBCS($B35)="：",$B35="",DBCS($D35)="：",$D35=""),"",MAX(MIN($D35,TIME(23,59,59))-MAX($B35,$AH$1),0))</f>
        <v/>
      </c>
      <c r="AB35" s="41"/>
    </row>
    <row r="36" spans="1:28" ht="41.25" customHeight="1" thickBot="1">
      <c r="A36" s="42" t="s">
        <v>33</v>
      </c>
      <c r="B36" s="418"/>
      <c r="C36" s="419"/>
      <c r="D36" s="420"/>
      <c r="E36" s="421">
        <f>SUM(E9:E35)+SUM(G9:G35)/60</f>
        <v>0</v>
      </c>
      <c r="F36" s="422"/>
      <c r="G36" s="423" t="s">
        <v>1</v>
      </c>
      <c r="H36" s="424"/>
      <c r="I36" s="127"/>
      <c r="J36" s="128"/>
      <c r="K36" s="69">
        <f>SUM(K9:K35)</f>
        <v>0</v>
      </c>
      <c r="L36" s="70" t="s">
        <v>0</v>
      </c>
      <c r="M36" s="411"/>
      <c r="N36" s="412"/>
      <c r="O36" s="413"/>
      <c r="P36" s="47"/>
      <c r="Q36" s="47"/>
      <c r="R36" s="47"/>
      <c r="S36" s="47"/>
      <c r="T36" s="47"/>
      <c r="U36" s="47"/>
      <c r="V36" s="47"/>
      <c r="W36" s="63"/>
      <c r="X36" s="63"/>
      <c r="Y36" s="63"/>
      <c r="Z36" s="63"/>
      <c r="AA36" s="41"/>
      <c r="AB36" s="41"/>
    </row>
    <row r="37" spans="1:28" ht="19.5" customHeight="1">
      <c r="A37" s="9"/>
      <c r="B37" s="10"/>
      <c r="C37" s="10"/>
      <c r="D37" s="10"/>
      <c r="E37" s="2"/>
      <c r="F37" s="2"/>
      <c r="G37" s="10"/>
      <c r="H37" s="10"/>
      <c r="I37" s="10"/>
      <c r="J37" s="10"/>
      <c r="K37" s="1"/>
      <c r="L37" s="134"/>
      <c r="M37" s="11"/>
      <c r="N37" s="11"/>
      <c r="P37" s="47"/>
      <c r="Q37" s="47"/>
      <c r="R37" s="47"/>
      <c r="S37" s="47"/>
      <c r="T37" s="47"/>
      <c r="U37" s="47"/>
      <c r="V37" s="47"/>
      <c r="W37" s="47"/>
      <c r="X37" s="47"/>
      <c r="Y37" s="47"/>
      <c r="Z37" s="47"/>
    </row>
    <row r="38" spans="1:28">
      <c r="P38" s="47"/>
      <c r="Q38" s="47"/>
      <c r="R38" s="47"/>
      <c r="S38" s="47"/>
      <c r="T38" s="47"/>
      <c r="U38" s="47"/>
      <c r="V38" s="47"/>
      <c r="W38" s="47"/>
      <c r="X38" s="47"/>
      <c r="Y38" s="47"/>
      <c r="Z38" s="47"/>
    </row>
    <row r="39" spans="1:28">
      <c r="P39" s="47"/>
      <c r="Q39" s="47"/>
      <c r="R39" s="47"/>
      <c r="S39" s="47"/>
      <c r="T39" s="47"/>
      <c r="U39" s="47"/>
      <c r="V39" s="47"/>
      <c r="W39" s="47"/>
      <c r="X39" s="47"/>
      <c r="Y39" s="47"/>
      <c r="Z39" s="47"/>
    </row>
    <row r="40" spans="1:28">
      <c r="P40" s="47"/>
      <c r="Q40" s="47"/>
      <c r="R40" s="47"/>
      <c r="S40" s="47"/>
      <c r="T40" s="47"/>
      <c r="U40" s="47"/>
      <c r="V40" s="47"/>
      <c r="W40" s="47"/>
      <c r="X40" s="47"/>
      <c r="Y40" s="47"/>
      <c r="Z40" s="47"/>
    </row>
    <row r="41" spans="1:28">
      <c r="P41" s="47"/>
      <c r="Q41" s="47"/>
      <c r="R41" s="47"/>
      <c r="S41" s="47"/>
      <c r="T41" s="47"/>
      <c r="U41" s="47"/>
      <c r="V41" s="47"/>
      <c r="W41" s="47"/>
      <c r="X41" s="47"/>
      <c r="Y41" s="47"/>
      <c r="Z41" s="47"/>
    </row>
    <row r="42" spans="1:28">
      <c r="P42" s="47"/>
      <c r="Q42" s="47"/>
      <c r="R42" s="47"/>
      <c r="S42" s="47"/>
      <c r="T42" s="47"/>
      <c r="U42" s="47"/>
      <c r="V42" s="47"/>
      <c r="W42" s="47"/>
      <c r="X42" s="47"/>
      <c r="Y42" s="47"/>
      <c r="Z42" s="47"/>
    </row>
    <row r="43" spans="1:28">
      <c r="P43" s="47"/>
      <c r="Q43" s="47"/>
      <c r="R43" s="47"/>
      <c r="S43" s="47"/>
      <c r="T43" s="47"/>
      <c r="U43" s="47"/>
      <c r="V43" s="47"/>
      <c r="W43" s="47"/>
      <c r="X43" s="47"/>
      <c r="Y43" s="47"/>
      <c r="Z43" s="47"/>
    </row>
    <row r="44" spans="1:28">
      <c r="P44" s="47"/>
      <c r="Q44" s="47"/>
      <c r="R44" s="47"/>
      <c r="S44" s="47"/>
      <c r="T44" s="47"/>
      <c r="U44" s="47"/>
      <c r="V44" s="47"/>
      <c r="W44" s="47"/>
      <c r="X44" s="47"/>
      <c r="Y44" s="47"/>
      <c r="Z44" s="47"/>
    </row>
    <row r="45" spans="1:28">
      <c r="P45" s="47"/>
      <c r="Q45" s="47"/>
      <c r="R45" s="47"/>
      <c r="S45" s="47"/>
      <c r="T45" s="47"/>
      <c r="U45" s="47"/>
      <c r="V45" s="47"/>
      <c r="W45" s="47"/>
      <c r="X45" s="47"/>
      <c r="Y45" s="47"/>
      <c r="Z45" s="47"/>
    </row>
    <row r="46" spans="1:28">
      <c r="P46" s="47"/>
      <c r="Q46" s="47"/>
      <c r="R46" s="47"/>
      <c r="S46" s="47"/>
      <c r="T46" s="47"/>
      <c r="U46" s="47"/>
      <c r="V46" s="47"/>
      <c r="W46" s="47"/>
      <c r="X46" s="47"/>
      <c r="Y46" s="47"/>
      <c r="Z46" s="47"/>
    </row>
    <row r="47" spans="1:28">
      <c r="P47" s="47"/>
      <c r="Q47" s="47"/>
      <c r="R47" s="47"/>
      <c r="S47" s="47"/>
      <c r="T47" s="47"/>
      <c r="U47" s="47"/>
      <c r="V47" s="47"/>
      <c r="W47" s="47"/>
      <c r="X47" s="47"/>
      <c r="Y47" s="47"/>
      <c r="Z47" s="47"/>
    </row>
    <row r="48" spans="1:28">
      <c r="P48" s="47"/>
      <c r="Q48" s="47"/>
      <c r="R48" s="47"/>
      <c r="S48" s="47"/>
      <c r="T48" s="47"/>
      <c r="U48" s="47"/>
      <c r="V48" s="47"/>
      <c r="W48" s="47"/>
      <c r="X48" s="47"/>
      <c r="Y48" s="47"/>
      <c r="Z48" s="47"/>
    </row>
    <row r="49" spans="16:26">
      <c r="P49" s="47"/>
      <c r="Q49" s="47"/>
      <c r="R49" s="47"/>
      <c r="S49" s="47"/>
      <c r="T49" s="47"/>
      <c r="U49" s="47"/>
      <c r="V49" s="47"/>
      <c r="W49" s="47"/>
      <c r="X49" s="47"/>
      <c r="Y49" s="47"/>
      <c r="Z49" s="47"/>
    </row>
    <row r="50" spans="16:26">
      <c r="P50" s="47"/>
      <c r="Q50" s="47"/>
      <c r="R50" s="47"/>
      <c r="S50" s="47"/>
      <c r="T50" s="47"/>
      <c r="U50" s="47"/>
      <c r="V50" s="47"/>
      <c r="W50" s="47"/>
      <c r="X50" s="47"/>
      <c r="Y50" s="47"/>
      <c r="Z50" s="47"/>
    </row>
    <row r="51" spans="16:26">
      <c r="P51" s="47"/>
      <c r="Q51" s="47"/>
      <c r="R51" s="47"/>
      <c r="S51" s="47"/>
      <c r="T51" s="47"/>
      <c r="U51" s="47"/>
      <c r="V51" s="47"/>
      <c r="W51" s="47"/>
      <c r="X51" s="47"/>
      <c r="Y51" s="47"/>
      <c r="Z51" s="47"/>
    </row>
  </sheetData>
  <mergeCells count="27">
    <mergeCell ref="O7:O8"/>
    <mergeCell ref="P7:P8"/>
    <mergeCell ref="I7:I8"/>
    <mergeCell ref="J7:J8"/>
    <mergeCell ref="K7:L8"/>
    <mergeCell ref="A7:A8"/>
    <mergeCell ref="B7:D8"/>
    <mergeCell ref="E7:H8"/>
    <mergeCell ref="B3:D3"/>
    <mergeCell ref="B4:D4"/>
    <mergeCell ref="B5:D5"/>
    <mergeCell ref="AE1:AE5"/>
    <mergeCell ref="AI6:AJ6"/>
    <mergeCell ref="M7:N7"/>
    <mergeCell ref="X7:X8"/>
    <mergeCell ref="M36:O36"/>
    <mergeCell ref="T7:T8"/>
    <mergeCell ref="U7:U8"/>
    <mergeCell ref="V7:V8"/>
    <mergeCell ref="W7:W8"/>
    <mergeCell ref="Q7:Q8"/>
    <mergeCell ref="R7:R8"/>
    <mergeCell ref="S7:S8"/>
    <mergeCell ref="D1:O2"/>
    <mergeCell ref="B36:D36"/>
    <mergeCell ref="E36:F36"/>
    <mergeCell ref="G36:H36"/>
  </mergeCells>
  <phoneticPr fontId="3"/>
  <dataValidations count="4">
    <dataValidation type="time" allowBlank="1" showInputMessage="1" showErrorMessage="1" sqref="D9:D35 B9:B35">
      <formula1>0</formula1>
      <formula2>0.999305555555556</formula2>
    </dataValidation>
    <dataValidation type="list" allowBlank="1" showInputMessage="1" showErrorMessage="1" sqref="N9:N32">
      <formula1>$AG$11:$AG$32</formula1>
    </dataValidation>
    <dataValidation type="list" allowBlank="1" showInputMessage="1" showErrorMessage="1" sqref="M9:M35">
      <formula1>$AF$11:$AF$20</formula1>
    </dataValidation>
    <dataValidation type="list" allowBlank="1" showInputMessage="1" showErrorMessage="1" sqref="N33:N35">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4" tint="0.39997558519241921"/>
  </sheetPr>
  <dimension ref="A1:AQ51"/>
  <sheetViews>
    <sheetView workbookViewId="0"/>
  </sheetViews>
  <sheetFormatPr defaultColWidth="11.36328125" defaultRowHeight="13"/>
  <cols>
    <col min="1" max="1" width="16.90625" style="4" customWidth="1"/>
    <col min="2" max="2" width="9.6328125" style="4" customWidth="1"/>
    <col min="3" max="3" width="3.90625" style="92"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c r="A1" s="43" t="s">
        <v>137</v>
      </c>
      <c r="B1" s="44"/>
      <c r="C1" s="99"/>
      <c r="D1" s="429" t="str">
        <f>"作　業　日　報　兼　直　接　人　件　費　個　別　明　細　表　（"&amp;AK7&amp;"年"&amp;AK8&amp;"月支払分）"</f>
        <v>作　業　日　報　兼　直　接　人　件　費　個　別　明　細　表　（2025年4月支払分）</v>
      </c>
      <c r="E1" s="429"/>
      <c r="F1" s="429"/>
      <c r="G1" s="429"/>
      <c r="H1" s="429"/>
      <c r="I1" s="429"/>
      <c r="J1" s="429"/>
      <c r="K1" s="429"/>
      <c r="L1" s="429"/>
      <c r="M1" s="429"/>
      <c r="N1" s="429"/>
      <c r="O1" s="429"/>
      <c r="AE1" s="425" t="s">
        <v>94</v>
      </c>
      <c r="AF1" s="48" t="s">
        <v>44</v>
      </c>
      <c r="AG1" s="49">
        <f>初期条件設定表!$C$10</f>
        <v>0.375</v>
      </c>
      <c r="AH1" s="49">
        <f>初期条件設定表!$C$14</f>
        <v>0.75</v>
      </c>
      <c r="AI1" s="47"/>
      <c r="AJ1" s="50" t="s">
        <v>12</v>
      </c>
      <c r="AK1" s="51">
        <f>' 入力用 従事者別直接人件費集計表（後期）'!A10</f>
        <v>2025</v>
      </c>
      <c r="AL1" s="47"/>
      <c r="AM1" s="47"/>
      <c r="AN1" s="50" t="s">
        <v>43</v>
      </c>
      <c r="AO1" s="52" t="str">
        <f ca="1">RIGHT(CELL("filename",A1),LEN(CELL("filename",A1))-FIND("]",CELL("filename",A1)))</f>
        <v>2021年6月作業分</v>
      </c>
      <c r="AP1" s="36"/>
      <c r="AQ1" s="37"/>
    </row>
    <row r="2" spans="1:43" ht="24.75" customHeight="1">
      <c r="C2" s="99"/>
      <c r="D2" s="429"/>
      <c r="E2" s="429"/>
      <c r="F2" s="429"/>
      <c r="G2" s="429"/>
      <c r="H2" s="429"/>
      <c r="I2" s="429"/>
      <c r="J2" s="429"/>
      <c r="K2" s="429"/>
      <c r="L2" s="429"/>
      <c r="M2" s="429"/>
      <c r="N2" s="429"/>
      <c r="O2" s="429"/>
      <c r="AE2" s="425"/>
      <c r="AF2" s="48"/>
      <c r="AG2" s="49">
        <f>初期条件設定表!$C$11</f>
        <v>0</v>
      </c>
      <c r="AH2" s="49">
        <f>初期条件設定表!$E$11</f>
        <v>0</v>
      </c>
      <c r="AI2" s="47"/>
      <c r="AJ2" s="50" t="s">
        <v>13</v>
      </c>
      <c r="AK2" s="51">
        <f>' 入力用 従事者別直接人件費集計表（後期）'!D10</f>
        <v>4</v>
      </c>
      <c r="AL2" s="47"/>
      <c r="AM2" s="47"/>
      <c r="AN2" s="47"/>
      <c r="AO2" s="53"/>
    </row>
    <row r="3" spans="1:43" ht="27.75" customHeight="1">
      <c r="A3" s="3" t="s">
        <v>9</v>
      </c>
      <c r="B3" s="426" t="str">
        <f>' 入力用 従事者別直接人件費集計表（後期）'!D5</f>
        <v>○○△△株式会社</v>
      </c>
      <c r="C3" s="426"/>
      <c r="D3" s="426"/>
      <c r="E3" s="38"/>
      <c r="F3" s="38"/>
      <c r="G3" s="38"/>
      <c r="H3" s="38"/>
      <c r="I3" s="38"/>
      <c r="J3" s="38"/>
      <c r="K3" s="38"/>
      <c r="L3" s="38"/>
      <c r="M3" s="38"/>
      <c r="N3" s="38"/>
      <c r="AE3" s="425"/>
      <c r="AF3" s="48" t="s">
        <v>36</v>
      </c>
      <c r="AG3" s="49">
        <f>初期条件設定表!$C$12</f>
        <v>0.5</v>
      </c>
      <c r="AH3" s="49">
        <f>初期条件設定表!$E$12</f>
        <v>0.54166666666666663</v>
      </c>
      <c r="AI3" s="47"/>
      <c r="AJ3" s="50" t="s">
        <v>58</v>
      </c>
      <c r="AK3" s="54">
        <f>DATE($AK$1,AK2-1,AG6+1)</f>
        <v>45748</v>
      </c>
      <c r="AL3" s="47"/>
      <c r="AM3" s="47"/>
      <c r="AN3" s="47"/>
      <c r="AO3" s="53"/>
    </row>
    <row r="4" spans="1:43" ht="27.75" customHeight="1">
      <c r="A4" s="5" t="s">
        <v>2</v>
      </c>
      <c r="B4" s="427" t="str">
        <f>' 入力用 従事者別直接人件費集計表（後期）'!D6</f>
        <v>公社　太郎</v>
      </c>
      <c r="C4" s="427"/>
      <c r="D4" s="427"/>
      <c r="E4" s="134"/>
      <c r="F4" s="134"/>
      <c r="G4" s="134"/>
      <c r="AE4" s="425"/>
      <c r="AF4" s="48"/>
      <c r="AG4" s="49">
        <f>初期条件設定表!$C$13</f>
        <v>0</v>
      </c>
      <c r="AH4" s="49">
        <f>初期条件設定表!$E$13</f>
        <v>0</v>
      </c>
      <c r="AI4" s="47"/>
      <c r="AJ4" s="50" t="s">
        <v>79</v>
      </c>
      <c r="AK4" s="54">
        <f>DATE(AK1,AK2,AG5)</f>
        <v>45777</v>
      </c>
      <c r="AL4" s="47"/>
      <c r="AM4" s="47"/>
      <c r="AN4" s="50" t="s">
        <v>77</v>
      </c>
      <c r="AO4" s="55">
        <f>LEN(AK5)</f>
        <v>2</v>
      </c>
    </row>
    <row r="5" spans="1:43" ht="27.75" customHeight="1">
      <c r="A5" s="7" t="s">
        <v>8</v>
      </c>
      <c r="B5" s="428" t="str">
        <f>IF(' 入力用 従事者別直接人件費集計表（後期）'!I8="","",' 入力用 従事者別直接人件費集計表（後期）'!I8)</f>
        <v>0</v>
      </c>
      <c r="C5" s="428"/>
      <c r="D5" s="428"/>
      <c r="E5" s="134"/>
      <c r="F5" s="134"/>
      <c r="G5" s="134"/>
      <c r="AE5" s="425"/>
      <c r="AF5" s="48" t="s">
        <v>37</v>
      </c>
      <c r="AG5" s="56" t="str">
        <f>IF(初期条件設定表!$C$24="末",TEXT(DATE(AK1,AK2+1,1)-1,"d"),初期条件設定表!$C$24)</f>
        <v>30</v>
      </c>
      <c r="AH5" s="47" t="s">
        <v>38</v>
      </c>
      <c r="AI5" s="47"/>
      <c r="AJ5" s="50" t="s">
        <v>57</v>
      </c>
      <c r="AK5" s="57" t="str">
        <f>初期条件設定表!Q5</f>
        <v>土日</v>
      </c>
      <c r="AL5" s="47"/>
      <c r="AM5" s="47"/>
      <c r="AN5" s="50" t="s">
        <v>78</v>
      </c>
      <c r="AO5" s="52" t="str">
        <f>AK5&amp;"※月火水木金土日"</f>
        <v>土日※月火水木金土日</v>
      </c>
      <c r="AP5" s="36"/>
      <c r="AQ5" s="37"/>
    </row>
    <row r="6" spans="1:43" ht="22.5" customHeight="1" thickBot="1">
      <c r="A6" s="8" t="s">
        <v>10</v>
      </c>
      <c r="P6" s="58" t="s">
        <v>45</v>
      </c>
      <c r="Q6" s="59" t="s">
        <v>47</v>
      </c>
      <c r="R6" s="58" t="s">
        <v>46</v>
      </c>
      <c r="S6" s="58" t="s">
        <v>48</v>
      </c>
      <c r="T6" s="58" t="s">
        <v>49</v>
      </c>
      <c r="U6" s="58" t="s">
        <v>50</v>
      </c>
      <c r="V6" s="58" t="s">
        <v>60</v>
      </c>
      <c r="W6" s="58" t="s">
        <v>61</v>
      </c>
      <c r="X6" s="58" t="s">
        <v>62</v>
      </c>
      <c r="Y6" s="58"/>
      <c r="Z6" s="58"/>
      <c r="AA6" s="39"/>
      <c r="AF6" s="137" t="s">
        <v>95</v>
      </c>
      <c r="AG6" s="56" t="str">
        <f>IF(初期条件設定表!$C$24="末",TEXT(DATE(AK1,AK2,1)-1,"d"),初期条件設定表!$C$24)</f>
        <v>31</v>
      </c>
      <c r="AH6" s="47" t="s">
        <v>38</v>
      </c>
      <c r="AI6" s="407" t="s">
        <v>104</v>
      </c>
      <c r="AJ6" s="407"/>
      <c r="AK6" s="129">
        <f>初期条件設定表!$C$15</f>
        <v>0.33333333333333331</v>
      </c>
    </row>
    <row r="7" spans="1:43" s="92" customFormat="1" ht="24" customHeight="1">
      <c r="A7" s="431" t="s">
        <v>7</v>
      </c>
      <c r="B7" s="395" t="s">
        <v>6</v>
      </c>
      <c r="C7" s="395"/>
      <c r="D7" s="395"/>
      <c r="E7" s="397" t="s">
        <v>5</v>
      </c>
      <c r="F7" s="398"/>
      <c r="G7" s="398"/>
      <c r="H7" s="399"/>
      <c r="I7" s="405" t="s">
        <v>103</v>
      </c>
      <c r="J7" s="405" t="s">
        <v>102</v>
      </c>
      <c r="K7" s="397" t="s">
        <v>4</v>
      </c>
      <c r="L7" s="399"/>
      <c r="M7" s="430" t="s">
        <v>113</v>
      </c>
      <c r="N7" s="409"/>
      <c r="O7" s="415" t="s">
        <v>29</v>
      </c>
      <c r="P7" s="435" t="s">
        <v>52</v>
      </c>
      <c r="Q7" s="414" t="s">
        <v>34</v>
      </c>
      <c r="R7" s="414" t="s">
        <v>35</v>
      </c>
      <c r="S7" s="414" t="s">
        <v>53</v>
      </c>
      <c r="T7" s="414"/>
      <c r="U7" s="414" t="s">
        <v>51</v>
      </c>
      <c r="V7" s="414"/>
      <c r="W7" s="414" t="s">
        <v>54</v>
      </c>
      <c r="X7" s="410" t="s">
        <v>55</v>
      </c>
      <c r="Y7" s="138"/>
      <c r="Z7" s="138"/>
      <c r="AJ7" s="92" t="s">
        <v>107</v>
      </c>
      <c r="AK7" s="93">
        <f>IF(初期条件設定表!C26="当月",' 入力用 従事者別直接人件費集計表（後期）'!A10,' 入力用 従事者別直接人件費集計表（後期）'!A11)</f>
        <v>2025</v>
      </c>
    </row>
    <row r="8" spans="1:43" s="92" customFormat="1" ht="24" customHeight="1" thickBot="1">
      <c r="A8" s="432"/>
      <c r="B8" s="396"/>
      <c r="C8" s="396"/>
      <c r="D8" s="396"/>
      <c r="E8" s="400"/>
      <c r="F8" s="401"/>
      <c r="G8" s="401"/>
      <c r="H8" s="402"/>
      <c r="I8" s="406"/>
      <c r="J8" s="406"/>
      <c r="K8" s="403"/>
      <c r="L8" s="404"/>
      <c r="M8" s="159" t="s">
        <v>114</v>
      </c>
      <c r="N8" s="160" t="s">
        <v>155</v>
      </c>
      <c r="O8" s="416"/>
      <c r="P8" s="435"/>
      <c r="Q8" s="414"/>
      <c r="R8" s="414"/>
      <c r="S8" s="414"/>
      <c r="T8" s="414"/>
      <c r="U8" s="414"/>
      <c r="V8" s="414"/>
      <c r="W8" s="414"/>
      <c r="X8" s="410"/>
      <c r="Y8" s="138"/>
      <c r="Z8" s="138"/>
      <c r="AJ8" s="92" t="s">
        <v>106</v>
      </c>
      <c r="AK8" s="93">
        <f>IF(初期条件設定表!C26="当月",' 入力用 従事者別直接人件費集計表（後期）'!D10,' 入力用 従事者別直接人件費集計表（後期）'!D11)</f>
        <v>4</v>
      </c>
    </row>
    <row r="9" spans="1:43" ht="46.15" customHeight="1">
      <c r="A9" s="71">
        <f>Z9</f>
        <v>45748</v>
      </c>
      <c r="B9" s="84" t="s">
        <v>32</v>
      </c>
      <c r="C9" s="72" t="s">
        <v>3</v>
      </c>
      <c r="D9" s="87" t="s">
        <v>32</v>
      </c>
      <c r="E9" s="73" t="str">
        <f>IFERROR(HOUR(R9),"")</f>
        <v/>
      </c>
      <c r="F9" s="74" t="s">
        <v>30</v>
      </c>
      <c r="G9" s="75" t="str">
        <f>IFERROR(MINUTE(R9),"")</f>
        <v/>
      </c>
      <c r="H9" s="120" t="s">
        <v>31</v>
      </c>
      <c r="I9" s="124" t="str">
        <f>U9</f>
        <v/>
      </c>
      <c r="J9" s="125"/>
      <c r="K9" s="76" t="str">
        <f>IFERROR((E9+G9/60)*$B$5,"")</f>
        <v/>
      </c>
      <c r="L9" s="141" t="s">
        <v>0</v>
      </c>
      <c r="M9" s="142"/>
      <c r="N9" s="143"/>
      <c r="O9" s="90"/>
      <c r="P9" s="60" t="str">
        <f t="shared" ref="P9:P35" si="0">IF(OR(DBCS(B9)="：",B9="",DBCS(D9)="：",D9=""),"",$D9-$B9)</f>
        <v/>
      </c>
      <c r="Q9" s="60" t="str">
        <f t="shared" ref="Q9:Q35" si="1">IFERROR(IF(J9="",D9-B9-X9,D9-B9-J9-X9),"")</f>
        <v/>
      </c>
      <c r="R9" s="61" t="str">
        <f t="shared" ref="R9:R35" si="2">IFERROR(MIN(IF(Q9&gt;0,FLOOR(Q9,"0:30"),""),$AK$6),"")</f>
        <v/>
      </c>
      <c r="S9" s="62" t="str">
        <f t="shared" ref="S9:S35" si="3">IF(OR(DBCS($B9)="：",$B9="",DBCS($D9)="：",$D9=""),"",MAX(MIN($D9,AG$1)-MAX($B9,TIME(0,0,0)),0))</f>
        <v/>
      </c>
      <c r="T9" s="62" t="str">
        <f t="shared" ref="T9:T35" si="4">IF(OR(DBCS($B9)="：",$B9="",DBCS($D9)="：",$D9=""),"",MAX(MIN($D9,AH$2)-MAX($B9,$AG$2),0))</f>
        <v/>
      </c>
      <c r="U9" s="62" t="str">
        <f t="shared" ref="U9:U35" si="5">IF(OR(DBCS($B9)="：",$B9="",DBCS($D9)="：",$D9=""),"",MAX(MIN($D9,$AH$3)-MAX($B9,$AG$3),0))</f>
        <v/>
      </c>
      <c r="V9" s="62" t="str">
        <f t="shared" ref="V9:V35" si="6">IF(OR(DBCS($B9)="：",$B9="",DBCS($D9)="：",$D9=""),"",MAX(MIN($D9,$AH$4)-MAX($B9,$AG$4),0))</f>
        <v/>
      </c>
      <c r="W9" s="62" t="str">
        <f t="shared" ref="W9:W35" si="7">IF(OR(DBCS($B9)="：",$B9="",DBCS($D9)="：",$D9=""),"",MAX(MIN($D9,TIME(23,59,59))-MAX($B9,$AH$1),0))</f>
        <v/>
      </c>
      <c r="X9" s="62" t="str">
        <f>IF(OR(DBCS($B9)="：",$B9="",DBCS($D9)="：",$D9=""),"",SUM(S9:W9))</f>
        <v/>
      </c>
      <c r="Y9" s="47"/>
      <c r="Z9" s="71">
        <f>IF($AK$3="","",IF(FIND(TEXT($AK$3,"aaa"),$AO$5)&gt;$AO$4,$AK$3,IF(FIND(TEXT($AK$3+1,"aaa"),$AO$5)&gt;$AO$4,$AK$3+1,IF(FIND(TEXT($AK$3+2,"aaa"),$AO$5)&gt;$AO$4,$AK$3+2,IF(FIND(TEXT($AK$3+3,"aaa"),$AO$5)&gt;$AO$4,$AK$3+3,"")))))</f>
        <v>45748</v>
      </c>
      <c r="AB9" s="41"/>
    </row>
    <row r="10" spans="1:43" ht="46.15" customHeight="1">
      <c r="A10" s="71">
        <f t="shared" ref="A10:A35" si="8">Z10</f>
        <v>45749</v>
      </c>
      <c r="B10" s="84" t="s">
        <v>32</v>
      </c>
      <c r="C10" s="72" t="s">
        <v>3</v>
      </c>
      <c r="D10" s="87" t="s">
        <v>32</v>
      </c>
      <c r="E10" s="73" t="str">
        <f>IFERROR(HOUR(R10),"")</f>
        <v/>
      </c>
      <c r="F10" s="74" t="s">
        <v>30</v>
      </c>
      <c r="G10" s="75" t="str">
        <f>IFERROR(MINUTE(R10),"")</f>
        <v/>
      </c>
      <c r="H10" s="120" t="s">
        <v>31</v>
      </c>
      <c r="I10" s="122" t="str">
        <f t="shared" ref="I10:I35" si="9">U10</f>
        <v/>
      </c>
      <c r="J10" s="125"/>
      <c r="K10" s="76" t="str">
        <f t="shared" ref="K10:K35" si="10">IFERROR((E10+G10/60)*$B$5,"")</f>
        <v/>
      </c>
      <c r="L10" s="141" t="s">
        <v>0</v>
      </c>
      <c r="M10" s="144"/>
      <c r="N10" s="145"/>
      <c r="O10" s="90"/>
      <c r="P10" s="60" t="str">
        <f t="shared" si="0"/>
        <v/>
      </c>
      <c r="Q10" s="60" t="str">
        <f t="shared" si="1"/>
        <v/>
      </c>
      <c r="R10" s="61" t="str">
        <f t="shared" si="2"/>
        <v/>
      </c>
      <c r="S10" s="62" t="str">
        <f t="shared" si="3"/>
        <v/>
      </c>
      <c r="T10" s="62" t="str">
        <f t="shared" si="4"/>
        <v/>
      </c>
      <c r="U10" s="62" t="str">
        <f t="shared" si="5"/>
        <v/>
      </c>
      <c r="V10" s="62" t="str">
        <f t="shared" si="6"/>
        <v/>
      </c>
      <c r="W10" s="62" t="str">
        <f t="shared" si="7"/>
        <v/>
      </c>
      <c r="X10" s="62" t="str">
        <f t="shared" ref="X10:X33" si="11">IF(OR(DBCS($B10)="：",$B10="",DBCS($D10)="：",$D10=""),"",SUM(S10:W10))</f>
        <v/>
      </c>
      <c r="Y10" s="47"/>
      <c r="Z10" s="71">
        <f t="shared" ref="Z10:Z35" si="12">IF($A9="","",IF(AND($A9+1&lt;=$AK$4,FIND(TEXT($A9+1,"aaa"),$AO$5)&gt;$AO$4),$A9+1,IF(AND($A9+2&lt;=$AK$4,FIND(TEXT($A9+2,"aaa"),$AO$5)&gt;$AO$4),$A9+2,IF(AND($A9+3&lt;=$AK$4,FIND(TEXT($A9+3,"aaa"),$AO$5)&gt;$AO$4),$A9+3,IF(AND($A9+4&lt;=$AK$4,FIND(TEXT($A9+4,"aaa"),$AO$5)&gt;$AO$4),$A9+4,"")))))</f>
        <v>45749</v>
      </c>
      <c r="AB10" s="41"/>
      <c r="AF10" s="146" t="s">
        <v>115</v>
      </c>
      <c r="AG10" s="146" t="s">
        <v>155</v>
      </c>
    </row>
    <row r="11" spans="1:43" ht="46.15" customHeight="1">
      <c r="A11" s="71">
        <f t="shared" si="8"/>
        <v>45750</v>
      </c>
      <c r="B11" s="84" t="s">
        <v>32</v>
      </c>
      <c r="C11" s="72" t="s">
        <v>3</v>
      </c>
      <c r="D11" s="87" t="s">
        <v>32</v>
      </c>
      <c r="E11" s="73" t="str">
        <f>IFERROR(HOUR(R11),"")</f>
        <v/>
      </c>
      <c r="F11" s="74" t="s">
        <v>30</v>
      </c>
      <c r="G11" s="75" t="str">
        <f>IFERROR(MINUTE(R11),"")</f>
        <v/>
      </c>
      <c r="H11" s="120" t="s">
        <v>31</v>
      </c>
      <c r="I11" s="122" t="str">
        <f t="shared" si="9"/>
        <v/>
      </c>
      <c r="J11" s="125"/>
      <c r="K11" s="76" t="str">
        <f t="shared" si="10"/>
        <v/>
      </c>
      <c r="L11" s="141" t="s">
        <v>0</v>
      </c>
      <c r="M11" s="144"/>
      <c r="N11" s="145"/>
      <c r="O11" s="90"/>
      <c r="P11" s="60" t="str">
        <f t="shared" si="0"/>
        <v/>
      </c>
      <c r="Q11" s="60" t="str">
        <f t="shared" si="1"/>
        <v/>
      </c>
      <c r="R11" s="61" t="str">
        <f t="shared" si="2"/>
        <v/>
      </c>
      <c r="S11" s="62" t="str">
        <f t="shared" si="3"/>
        <v/>
      </c>
      <c r="T11" s="62" t="str">
        <f t="shared" si="4"/>
        <v/>
      </c>
      <c r="U11" s="62" t="str">
        <f t="shared" si="5"/>
        <v/>
      </c>
      <c r="V11" s="62" t="str">
        <f t="shared" si="6"/>
        <v/>
      </c>
      <c r="W11" s="62" t="str">
        <f t="shared" si="7"/>
        <v/>
      </c>
      <c r="X11" s="62" t="str">
        <f t="shared" si="11"/>
        <v/>
      </c>
      <c r="Y11" s="47"/>
      <c r="Z11" s="71">
        <f t="shared" si="12"/>
        <v>45750</v>
      </c>
      <c r="AB11" s="41"/>
      <c r="AF11" s="119" t="str">
        <f>初期条件設定表!U5</f>
        <v>　</v>
      </c>
      <c r="AG11" s="147" t="str">
        <f>初期条件設定表!V5</f>
        <v>　</v>
      </c>
    </row>
    <row r="12" spans="1:43" ht="46.15" customHeight="1">
      <c r="A12" s="71">
        <f t="shared" si="8"/>
        <v>45751</v>
      </c>
      <c r="B12" s="84" t="s">
        <v>32</v>
      </c>
      <c r="C12" s="72" t="s">
        <v>3</v>
      </c>
      <c r="D12" s="87" t="s">
        <v>32</v>
      </c>
      <c r="E12" s="73" t="str">
        <f>IFERROR(HOUR(R12),"")</f>
        <v/>
      </c>
      <c r="F12" s="74" t="s">
        <v>30</v>
      </c>
      <c r="G12" s="75" t="str">
        <f>IFERROR(MINUTE(R12),"")</f>
        <v/>
      </c>
      <c r="H12" s="120" t="s">
        <v>31</v>
      </c>
      <c r="I12" s="122" t="str">
        <f t="shared" si="9"/>
        <v/>
      </c>
      <c r="J12" s="125"/>
      <c r="K12" s="76" t="str">
        <f t="shared" si="10"/>
        <v/>
      </c>
      <c r="L12" s="141" t="s">
        <v>0</v>
      </c>
      <c r="M12" s="144"/>
      <c r="N12" s="145"/>
      <c r="O12" s="90"/>
      <c r="P12" s="60" t="str">
        <f t="shared" si="0"/>
        <v/>
      </c>
      <c r="Q12" s="60" t="str">
        <f t="shared" si="1"/>
        <v/>
      </c>
      <c r="R12" s="61" t="str">
        <f t="shared" si="2"/>
        <v/>
      </c>
      <c r="S12" s="62" t="str">
        <f t="shared" si="3"/>
        <v/>
      </c>
      <c r="T12" s="62" t="str">
        <f t="shared" si="4"/>
        <v/>
      </c>
      <c r="U12" s="62" t="str">
        <f t="shared" si="5"/>
        <v/>
      </c>
      <c r="V12" s="62" t="str">
        <f t="shared" si="6"/>
        <v/>
      </c>
      <c r="W12" s="62" t="str">
        <f t="shared" si="7"/>
        <v/>
      </c>
      <c r="X12" s="62" t="str">
        <f t="shared" si="11"/>
        <v/>
      </c>
      <c r="Y12" s="47"/>
      <c r="Z12" s="71">
        <f t="shared" si="12"/>
        <v>45751</v>
      </c>
      <c r="AB12" s="41"/>
      <c r="AF12" s="119" t="str">
        <f>初期条件設定表!U6</f>
        <v>設計（除ソフトウェア）</v>
      </c>
      <c r="AG12" s="148" t="str">
        <f>初期条件設定表!V6</f>
        <v>A</v>
      </c>
    </row>
    <row r="13" spans="1:43" ht="46.15" customHeight="1">
      <c r="A13" s="71">
        <f t="shared" si="8"/>
        <v>45754</v>
      </c>
      <c r="B13" s="84" t="s">
        <v>32</v>
      </c>
      <c r="C13" s="72" t="s">
        <v>3</v>
      </c>
      <c r="D13" s="87" t="s">
        <v>32</v>
      </c>
      <c r="E13" s="73" t="str">
        <f>IFERROR(HOUR(R13),"")</f>
        <v/>
      </c>
      <c r="F13" s="74" t="s">
        <v>30</v>
      </c>
      <c r="G13" s="75" t="str">
        <f>IFERROR(MINUTE(R13),"")</f>
        <v/>
      </c>
      <c r="H13" s="120" t="s">
        <v>31</v>
      </c>
      <c r="I13" s="122" t="str">
        <f t="shared" si="9"/>
        <v/>
      </c>
      <c r="J13" s="125"/>
      <c r="K13" s="76" t="str">
        <f t="shared" si="10"/>
        <v/>
      </c>
      <c r="L13" s="141" t="s">
        <v>0</v>
      </c>
      <c r="M13" s="144"/>
      <c r="N13" s="145"/>
      <c r="O13" s="90"/>
      <c r="P13" s="60" t="str">
        <f t="shared" si="0"/>
        <v/>
      </c>
      <c r="Q13" s="60" t="str">
        <f t="shared" si="1"/>
        <v/>
      </c>
      <c r="R13" s="61" t="str">
        <f t="shared" si="2"/>
        <v/>
      </c>
      <c r="S13" s="62" t="str">
        <f t="shared" si="3"/>
        <v/>
      </c>
      <c r="T13" s="62" t="str">
        <f t="shared" si="4"/>
        <v/>
      </c>
      <c r="U13" s="62" t="str">
        <f t="shared" si="5"/>
        <v/>
      </c>
      <c r="V13" s="62" t="str">
        <f t="shared" si="6"/>
        <v/>
      </c>
      <c r="W13" s="62" t="str">
        <f t="shared" si="7"/>
        <v/>
      </c>
      <c r="X13" s="62" t="str">
        <f t="shared" si="11"/>
        <v/>
      </c>
      <c r="Y13" s="62" t="str">
        <f t="shared" ref="Y13:Y35" si="13">IF(OR(DBCS($B13)="：",$B13="",DBCS($D13)="：",$D13=""),"",MAX(MIN($D13,$AH$3)-MAX($B13,$AG$3),0))</f>
        <v/>
      </c>
      <c r="Z13" s="71">
        <f t="shared" si="12"/>
        <v>45754</v>
      </c>
      <c r="AA13" s="40" t="str">
        <f t="shared" ref="AA13:AA33" si="14">IF(OR(DBCS($B13)="：",$B13="",DBCS($D13)="：",$D13=""),"",MAX(MIN($D13,TIME(23,59,59))-MAX($B13,$AH$1),0))</f>
        <v/>
      </c>
      <c r="AB13" s="41"/>
      <c r="AF13" s="119" t="str">
        <f>初期条件設定表!U7</f>
        <v>要件定義</v>
      </c>
      <c r="AG13" s="148" t="str">
        <f>初期条件設定表!V7</f>
        <v>B</v>
      </c>
    </row>
    <row r="14" spans="1:43" ht="46.15" customHeight="1">
      <c r="A14" s="71">
        <f t="shared" si="8"/>
        <v>45755</v>
      </c>
      <c r="B14" s="84" t="s">
        <v>32</v>
      </c>
      <c r="C14" s="72" t="s">
        <v>3</v>
      </c>
      <c r="D14" s="87" t="s">
        <v>32</v>
      </c>
      <c r="E14" s="73" t="str">
        <f t="shared" ref="E14:E35" si="15">IFERROR(HOUR(R14),"")</f>
        <v/>
      </c>
      <c r="F14" s="74" t="s">
        <v>30</v>
      </c>
      <c r="G14" s="75" t="str">
        <f t="shared" ref="G14:G35" si="16">IFERROR(MINUTE(R14),"")</f>
        <v/>
      </c>
      <c r="H14" s="120" t="s">
        <v>31</v>
      </c>
      <c r="I14" s="122" t="str">
        <f t="shared" si="9"/>
        <v/>
      </c>
      <c r="J14" s="125"/>
      <c r="K14" s="76" t="str">
        <f t="shared" si="10"/>
        <v/>
      </c>
      <c r="L14" s="141" t="s">
        <v>0</v>
      </c>
      <c r="M14" s="144"/>
      <c r="N14" s="145"/>
      <c r="O14" s="90"/>
      <c r="P14" s="60" t="str">
        <f t="shared" si="0"/>
        <v/>
      </c>
      <c r="Q14" s="60" t="str">
        <f t="shared" si="1"/>
        <v/>
      </c>
      <c r="R14" s="61" t="str">
        <f t="shared" si="2"/>
        <v/>
      </c>
      <c r="S14" s="62" t="str">
        <f t="shared" si="3"/>
        <v/>
      </c>
      <c r="T14" s="62" t="str">
        <f t="shared" si="4"/>
        <v/>
      </c>
      <c r="U14" s="62" t="str">
        <f t="shared" si="5"/>
        <v/>
      </c>
      <c r="V14" s="62" t="str">
        <f t="shared" si="6"/>
        <v/>
      </c>
      <c r="W14" s="62" t="str">
        <f t="shared" si="7"/>
        <v/>
      </c>
      <c r="X14" s="62" t="str">
        <f t="shared" si="11"/>
        <v/>
      </c>
      <c r="Y14" s="62" t="str">
        <f t="shared" si="13"/>
        <v/>
      </c>
      <c r="Z14" s="71">
        <f t="shared" si="12"/>
        <v>45755</v>
      </c>
      <c r="AA14" s="40" t="str">
        <f t="shared" si="14"/>
        <v/>
      </c>
      <c r="AB14" s="41"/>
      <c r="AF14" s="119" t="str">
        <f>初期条件設定表!U8</f>
        <v>システム要件定義</v>
      </c>
      <c r="AG14" s="148" t="str">
        <f>初期条件設定表!V8</f>
        <v>C</v>
      </c>
    </row>
    <row r="15" spans="1:43" ht="46.15" customHeight="1">
      <c r="A15" s="71">
        <f t="shared" si="8"/>
        <v>45756</v>
      </c>
      <c r="B15" s="84" t="s">
        <v>32</v>
      </c>
      <c r="C15" s="72" t="s">
        <v>3</v>
      </c>
      <c r="D15" s="87" t="s">
        <v>32</v>
      </c>
      <c r="E15" s="73" t="str">
        <f t="shared" si="15"/>
        <v/>
      </c>
      <c r="F15" s="74" t="s">
        <v>30</v>
      </c>
      <c r="G15" s="75" t="str">
        <f t="shared" si="16"/>
        <v/>
      </c>
      <c r="H15" s="120" t="s">
        <v>31</v>
      </c>
      <c r="I15" s="122" t="str">
        <f t="shared" si="9"/>
        <v/>
      </c>
      <c r="J15" s="125"/>
      <c r="K15" s="76" t="str">
        <f t="shared" si="10"/>
        <v/>
      </c>
      <c r="L15" s="141" t="s">
        <v>0</v>
      </c>
      <c r="M15" s="144"/>
      <c r="N15" s="145"/>
      <c r="O15" s="90"/>
      <c r="P15" s="60" t="str">
        <f t="shared" si="0"/>
        <v/>
      </c>
      <c r="Q15" s="60" t="str">
        <f t="shared" si="1"/>
        <v/>
      </c>
      <c r="R15" s="61" t="str">
        <f t="shared" si="2"/>
        <v/>
      </c>
      <c r="S15" s="62" t="str">
        <f t="shared" si="3"/>
        <v/>
      </c>
      <c r="T15" s="62" t="str">
        <f t="shared" si="4"/>
        <v/>
      </c>
      <c r="U15" s="62" t="str">
        <f t="shared" si="5"/>
        <v/>
      </c>
      <c r="V15" s="62" t="str">
        <f t="shared" si="6"/>
        <v/>
      </c>
      <c r="W15" s="62" t="str">
        <f t="shared" si="7"/>
        <v/>
      </c>
      <c r="X15" s="62" t="str">
        <f t="shared" si="11"/>
        <v/>
      </c>
      <c r="Y15" s="62" t="str">
        <f t="shared" si="13"/>
        <v/>
      </c>
      <c r="Z15" s="71">
        <f t="shared" si="12"/>
        <v>45756</v>
      </c>
      <c r="AA15" s="40" t="str">
        <f t="shared" si="14"/>
        <v/>
      </c>
      <c r="AB15" s="41"/>
      <c r="AF15" s="119" t="str">
        <f>初期条件設定表!U9</f>
        <v>システム方式設計</v>
      </c>
      <c r="AG15" s="148" t="str">
        <f>初期条件設定表!V9</f>
        <v>D</v>
      </c>
    </row>
    <row r="16" spans="1:43" ht="46.15" customHeight="1">
      <c r="A16" s="71">
        <f t="shared" si="8"/>
        <v>45757</v>
      </c>
      <c r="B16" s="84" t="s">
        <v>32</v>
      </c>
      <c r="C16" s="72" t="s">
        <v>3</v>
      </c>
      <c r="D16" s="87" t="s">
        <v>32</v>
      </c>
      <c r="E16" s="73" t="str">
        <f t="shared" si="15"/>
        <v/>
      </c>
      <c r="F16" s="74" t="s">
        <v>30</v>
      </c>
      <c r="G16" s="75" t="str">
        <f t="shared" si="16"/>
        <v/>
      </c>
      <c r="H16" s="120" t="s">
        <v>31</v>
      </c>
      <c r="I16" s="122" t="str">
        <f t="shared" si="9"/>
        <v/>
      </c>
      <c r="J16" s="125"/>
      <c r="K16" s="76" t="str">
        <f t="shared" si="10"/>
        <v/>
      </c>
      <c r="L16" s="141" t="s">
        <v>0</v>
      </c>
      <c r="M16" s="144"/>
      <c r="N16" s="145"/>
      <c r="O16" s="90"/>
      <c r="P16" s="60" t="str">
        <f t="shared" si="0"/>
        <v/>
      </c>
      <c r="Q16" s="60" t="str">
        <f t="shared" si="1"/>
        <v/>
      </c>
      <c r="R16" s="61" t="str">
        <f t="shared" si="2"/>
        <v/>
      </c>
      <c r="S16" s="62" t="str">
        <f t="shared" si="3"/>
        <v/>
      </c>
      <c r="T16" s="62" t="str">
        <f t="shared" si="4"/>
        <v/>
      </c>
      <c r="U16" s="62" t="str">
        <f t="shared" si="5"/>
        <v/>
      </c>
      <c r="V16" s="62" t="str">
        <f t="shared" si="6"/>
        <v/>
      </c>
      <c r="W16" s="62" t="str">
        <f t="shared" si="7"/>
        <v/>
      </c>
      <c r="X16" s="62" t="str">
        <f t="shared" si="11"/>
        <v/>
      </c>
      <c r="Y16" s="62" t="str">
        <f t="shared" si="13"/>
        <v/>
      </c>
      <c r="Z16" s="71">
        <f t="shared" si="12"/>
        <v>45757</v>
      </c>
      <c r="AA16" s="40" t="str">
        <f t="shared" si="14"/>
        <v/>
      </c>
      <c r="AB16" s="41"/>
      <c r="AF16" s="119" t="str">
        <f>初期条件設定表!U10</f>
        <v>ソフトウエア設計</v>
      </c>
      <c r="AG16" s="148" t="str">
        <f>初期条件設定表!V10</f>
        <v>E</v>
      </c>
    </row>
    <row r="17" spans="1:33" ht="46.15" customHeight="1">
      <c r="A17" s="71">
        <f t="shared" si="8"/>
        <v>45758</v>
      </c>
      <c r="B17" s="84" t="s">
        <v>32</v>
      </c>
      <c r="C17" s="72" t="s">
        <v>3</v>
      </c>
      <c r="D17" s="87" t="s">
        <v>32</v>
      </c>
      <c r="E17" s="73" t="str">
        <f t="shared" si="15"/>
        <v/>
      </c>
      <c r="F17" s="74" t="s">
        <v>30</v>
      </c>
      <c r="G17" s="75" t="str">
        <f t="shared" si="16"/>
        <v/>
      </c>
      <c r="H17" s="120" t="s">
        <v>31</v>
      </c>
      <c r="I17" s="122" t="str">
        <f t="shared" si="9"/>
        <v/>
      </c>
      <c r="J17" s="125"/>
      <c r="K17" s="76" t="str">
        <f t="shared" si="10"/>
        <v/>
      </c>
      <c r="L17" s="141" t="s">
        <v>0</v>
      </c>
      <c r="M17" s="144"/>
      <c r="N17" s="145"/>
      <c r="O17" s="90"/>
      <c r="P17" s="60" t="str">
        <f t="shared" si="0"/>
        <v/>
      </c>
      <c r="Q17" s="60" t="str">
        <f t="shared" si="1"/>
        <v/>
      </c>
      <c r="R17" s="61" t="str">
        <f t="shared" si="2"/>
        <v/>
      </c>
      <c r="S17" s="62" t="str">
        <f t="shared" si="3"/>
        <v/>
      </c>
      <c r="T17" s="62" t="str">
        <f t="shared" si="4"/>
        <v/>
      </c>
      <c r="U17" s="62" t="str">
        <f t="shared" si="5"/>
        <v/>
      </c>
      <c r="V17" s="62" t="str">
        <f t="shared" si="6"/>
        <v/>
      </c>
      <c r="W17" s="62" t="str">
        <f t="shared" si="7"/>
        <v/>
      </c>
      <c r="X17" s="62" t="str">
        <f t="shared" si="11"/>
        <v/>
      </c>
      <c r="Y17" s="62" t="str">
        <f t="shared" si="13"/>
        <v/>
      </c>
      <c r="Z17" s="71">
        <f t="shared" si="12"/>
        <v>45758</v>
      </c>
      <c r="AA17" s="40" t="str">
        <f t="shared" si="14"/>
        <v/>
      </c>
      <c r="AB17" s="41"/>
      <c r="AF17" s="119" t="str">
        <f>初期条件設定表!U11</f>
        <v>プログラミング</v>
      </c>
      <c r="AG17" s="148" t="str">
        <f>初期条件設定表!V11</f>
        <v>F</v>
      </c>
    </row>
    <row r="18" spans="1:33" ht="46.15" customHeight="1">
      <c r="A18" s="71">
        <f t="shared" si="8"/>
        <v>45761</v>
      </c>
      <c r="B18" s="84" t="s">
        <v>32</v>
      </c>
      <c r="C18" s="72" t="s">
        <v>3</v>
      </c>
      <c r="D18" s="87" t="s">
        <v>32</v>
      </c>
      <c r="E18" s="73" t="str">
        <f t="shared" si="15"/>
        <v/>
      </c>
      <c r="F18" s="74" t="s">
        <v>30</v>
      </c>
      <c r="G18" s="75" t="str">
        <f t="shared" si="16"/>
        <v/>
      </c>
      <c r="H18" s="120" t="s">
        <v>31</v>
      </c>
      <c r="I18" s="122" t="str">
        <f t="shared" si="9"/>
        <v/>
      </c>
      <c r="J18" s="125"/>
      <c r="K18" s="76" t="str">
        <f t="shared" si="10"/>
        <v/>
      </c>
      <c r="L18" s="141" t="s">
        <v>0</v>
      </c>
      <c r="M18" s="144"/>
      <c r="N18" s="145"/>
      <c r="O18" s="90"/>
      <c r="P18" s="60" t="str">
        <f t="shared" si="0"/>
        <v/>
      </c>
      <c r="Q18" s="60" t="str">
        <f t="shared" si="1"/>
        <v/>
      </c>
      <c r="R18" s="61" t="str">
        <f t="shared" si="2"/>
        <v/>
      </c>
      <c r="S18" s="62" t="str">
        <f t="shared" si="3"/>
        <v/>
      </c>
      <c r="T18" s="62" t="str">
        <f t="shared" si="4"/>
        <v/>
      </c>
      <c r="U18" s="62" t="str">
        <f t="shared" si="5"/>
        <v/>
      </c>
      <c r="V18" s="62" t="str">
        <f t="shared" si="6"/>
        <v/>
      </c>
      <c r="W18" s="62" t="str">
        <f t="shared" si="7"/>
        <v/>
      </c>
      <c r="X18" s="62" t="str">
        <f t="shared" si="11"/>
        <v/>
      </c>
      <c r="Y18" s="62" t="str">
        <f t="shared" si="13"/>
        <v/>
      </c>
      <c r="Z18" s="71">
        <f t="shared" si="12"/>
        <v>45761</v>
      </c>
      <c r="AA18" s="40" t="str">
        <f t="shared" si="14"/>
        <v/>
      </c>
      <c r="AB18" s="41"/>
      <c r="AF18" s="119" t="str">
        <f>初期条件設定表!U12</f>
        <v>ソフトウエアテスト</v>
      </c>
      <c r="AG18" s="148" t="str">
        <f>初期条件設定表!V12</f>
        <v>G</v>
      </c>
    </row>
    <row r="19" spans="1:33" ht="46.15" customHeight="1">
      <c r="A19" s="71">
        <f t="shared" si="8"/>
        <v>45762</v>
      </c>
      <c r="B19" s="84" t="s">
        <v>32</v>
      </c>
      <c r="C19" s="72" t="s">
        <v>3</v>
      </c>
      <c r="D19" s="87" t="s">
        <v>32</v>
      </c>
      <c r="E19" s="73" t="str">
        <f t="shared" si="15"/>
        <v/>
      </c>
      <c r="F19" s="74" t="s">
        <v>30</v>
      </c>
      <c r="G19" s="75" t="str">
        <f t="shared" si="16"/>
        <v/>
      </c>
      <c r="H19" s="120" t="s">
        <v>31</v>
      </c>
      <c r="I19" s="122" t="str">
        <f t="shared" si="9"/>
        <v/>
      </c>
      <c r="J19" s="125"/>
      <c r="K19" s="76" t="str">
        <f t="shared" si="10"/>
        <v/>
      </c>
      <c r="L19" s="141" t="s">
        <v>0</v>
      </c>
      <c r="M19" s="144"/>
      <c r="N19" s="145"/>
      <c r="O19" s="90"/>
      <c r="P19" s="60" t="str">
        <f t="shared" si="0"/>
        <v/>
      </c>
      <c r="Q19" s="60" t="str">
        <f t="shared" si="1"/>
        <v/>
      </c>
      <c r="R19" s="61" t="str">
        <f t="shared" si="2"/>
        <v/>
      </c>
      <c r="S19" s="62" t="str">
        <f t="shared" si="3"/>
        <v/>
      </c>
      <c r="T19" s="62" t="str">
        <f t="shared" si="4"/>
        <v/>
      </c>
      <c r="U19" s="62" t="str">
        <f t="shared" si="5"/>
        <v/>
      </c>
      <c r="V19" s="62" t="str">
        <f t="shared" si="6"/>
        <v/>
      </c>
      <c r="W19" s="62" t="str">
        <f t="shared" si="7"/>
        <v/>
      </c>
      <c r="X19" s="62" t="str">
        <f t="shared" si="11"/>
        <v/>
      </c>
      <c r="Y19" s="62" t="str">
        <f t="shared" si="13"/>
        <v/>
      </c>
      <c r="Z19" s="71">
        <f t="shared" si="12"/>
        <v>45762</v>
      </c>
      <c r="AA19" s="40" t="str">
        <f t="shared" si="14"/>
        <v/>
      </c>
      <c r="AB19" s="41"/>
      <c r="AF19" s="119" t="str">
        <f>初期条件設定表!U13</f>
        <v>システム結合</v>
      </c>
      <c r="AG19" s="148" t="str">
        <f>初期条件設定表!V13</f>
        <v>H</v>
      </c>
    </row>
    <row r="20" spans="1:33" ht="46.15" customHeight="1">
      <c r="A20" s="71">
        <f t="shared" si="8"/>
        <v>45763</v>
      </c>
      <c r="B20" s="84" t="s">
        <v>32</v>
      </c>
      <c r="C20" s="72" t="s">
        <v>3</v>
      </c>
      <c r="D20" s="87" t="s">
        <v>32</v>
      </c>
      <c r="E20" s="73" t="str">
        <f t="shared" si="15"/>
        <v/>
      </c>
      <c r="F20" s="74" t="s">
        <v>30</v>
      </c>
      <c r="G20" s="75" t="str">
        <f t="shared" si="16"/>
        <v/>
      </c>
      <c r="H20" s="120" t="s">
        <v>31</v>
      </c>
      <c r="I20" s="122" t="str">
        <f t="shared" si="9"/>
        <v/>
      </c>
      <c r="J20" s="125"/>
      <c r="K20" s="76" t="str">
        <f t="shared" si="10"/>
        <v/>
      </c>
      <c r="L20" s="141" t="s">
        <v>0</v>
      </c>
      <c r="M20" s="144"/>
      <c r="N20" s="145"/>
      <c r="O20" s="90"/>
      <c r="P20" s="60" t="str">
        <f t="shared" si="0"/>
        <v/>
      </c>
      <c r="Q20" s="60" t="str">
        <f t="shared" si="1"/>
        <v/>
      </c>
      <c r="R20" s="61" t="str">
        <f t="shared" si="2"/>
        <v/>
      </c>
      <c r="S20" s="62" t="str">
        <f t="shared" si="3"/>
        <v/>
      </c>
      <c r="T20" s="62" t="str">
        <f t="shared" si="4"/>
        <v/>
      </c>
      <c r="U20" s="62" t="str">
        <f t="shared" si="5"/>
        <v/>
      </c>
      <c r="V20" s="62" t="str">
        <f t="shared" si="6"/>
        <v/>
      </c>
      <c r="W20" s="62" t="str">
        <f t="shared" si="7"/>
        <v/>
      </c>
      <c r="X20" s="62" t="str">
        <f t="shared" si="11"/>
        <v/>
      </c>
      <c r="Y20" s="62" t="str">
        <f t="shared" si="13"/>
        <v/>
      </c>
      <c r="Z20" s="71">
        <f t="shared" si="12"/>
        <v>45763</v>
      </c>
      <c r="AA20" s="40" t="str">
        <f t="shared" si="14"/>
        <v/>
      </c>
      <c r="AB20" s="41"/>
      <c r="AF20" s="119" t="str">
        <f>初期条件設定表!U14</f>
        <v>システムテスト</v>
      </c>
      <c r="AG20" s="148" t="str">
        <f>初期条件設定表!V14</f>
        <v>I</v>
      </c>
    </row>
    <row r="21" spans="1:33" ht="46.15" customHeight="1">
      <c r="A21" s="71">
        <f t="shared" si="8"/>
        <v>45764</v>
      </c>
      <c r="B21" s="84" t="s">
        <v>32</v>
      </c>
      <c r="C21" s="72" t="s">
        <v>3</v>
      </c>
      <c r="D21" s="87" t="s">
        <v>32</v>
      </c>
      <c r="E21" s="73" t="str">
        <f t="shared" si="15"/>
        <v/>
      </c>
      <c r="F21" s="74" t="s">
        <v>30</v>
      </c>
      <c r="G21" s="75" t="str">
        <f t="shared" si="16"/>
        <v/>
      </c>
      <c r="H21" s="120" t="s">
        <v>31</v>
      </c>
      <c r="I21" s="122" t="str">
        <f t="shared" si="9"/>
        <v/>
      </c>
      <c r="J21" s="125"/>
      <c r="K21" s="76" t="str">
        <f t="shared" si="10"/>
        <v/>
      </c>
      <c r="L21" s="141" t="s">
        <v>0</v>
      </c>
      <c r="M21" s="144"/>
      <c r="N21" s="145"/>
      <c r="O21" s="90"/>
      <c r="P21" s="60" t="str">
        <f t="shared" si="0"/>
        <v/>
      </c>
      <c r="Q21" s="60" t="str">
        <f t="shared" si="1"/>
        <v/>
      </c>
      <c r="R21" s="61" t="str">
        <f t="shared" si="2"/>
        <v/>
      </c>
      <c r="S21" s="62" t="str">
        <f t="shared" si="3"/>
        <v/>
      </c>
      <c r="T21" s="62" t="str">
        <f t="shared" si="4"/>
        <v/>
      </c>
      <c r="U21" s="62" t="str">
        <f t="shared" si="5"/>
        <v/>
      </c>
      <c r="V21" s="62" t="str">
        <f t="shared" si="6"/>
        <v/>
      </c>
      <c r="W21" s="62" t="str">
        <f t="shared" si="7"/>
        <v/>
      </c>
      <c r="X21" s="62" t="str">
        <f t="shared" si="11"/>
        <v/>
      </c>
      <c r="Y21" s="62" t="str">
        <f t="shared" si="13"/>
        <v/>
      </c>
      <c r="Z21" s="71">
        <f t="shared" si="12"/>
        <v>45764</v>
      </c>
      <c r="AA21" s="40" t="str">
        <f t="shared" si="14"/>
        <v/>
      </c>
      <c r="AB21" s="41"/>
      <c r="AF21" s="119" t="str">
        <f>初期条件設定表!U15</f>
        <v>運用テスト</v>
      </c>
      <c r="AG21" s="148" t="str">
        <f>初期条件設定表!V15</f>
        <v>J</v>
      </c>
    </row>
    <row r="22" spans="1:33" ht="46.15" customHeight="1">
      <c r="A22" s="71">
        <f t="shared" si="8"/>
        <v>45765</v>
      </c>
      <c r="B22" s="84" t="s">
        <v>32</v>
      </c>
      <c r="C22" s="72" t="s">
        <v>3</v>
      </c>
      <c r="D22" s="87" t="s">
        <v>32</v>
      </c>
      <c r="E22" s="73" t="str">
        <f t="shared" si="15"/>
        <v/>
      </c>
      <c r="F22" s="74" t="s">
        <v>30</v>
      </c>
      <c r="G22" s="75" t="str">
        <f t="shared" si="16"/>
        <v/>
      </c>
      <c r="H22" s="120" t="s">
        <v>31</v>
      </c>
      <c r="I22" s="122" t="str">
        <f t="shared" si="9"/>
        <v/>
      </c>
      <c r="J22" s="125"/>
      <c r="K22" s="76" t="str">
        <f t="shared" si="10"/>
        <v/>
      </c>
      <c r="L22" s="141" t="s">
        <v>0</v>
      </c>
      <c r="M22" s="144"/>
      <c r="N22" s="145"/>
      <c r="O22" s="90"/>
      <c r="P22" s="60" t="str">
        <f t="shared" si="0"/>
        <v/>
      </c>
      <c r="Q22" s="60" t="str">
        <f t="shared" si="1"/>
        <v/>
      </c>
      <c r="R22" s="61" t="str">
        <f t="shared" si="2"/>
        <v/>
      </c>
      <c r="S22" s="62" t="str">
        <f t="shared" si="3"/>
        <v/>
      </c>
      <c r="T22" s="62" t="str">
        <f t="shared" si="4"/>
        <v/>
      </c>
      <c r="U22" s="62" t="str">
        <f t="shared" si="5"/>
        <v/>
      </c>
      <c r="V22" s="62" t="str">
        <f t="shared" si="6"/>
        <v/>
      </c>
      <c r="W22" s="62" t="str">
        <f t="shared" si="7"/>
        <v/>
      </c>
      <c r="X22" s="62" t="str">
        <f t="shared" si="11"/>
        <v/>
      </c>
      <c r="Y22" s="62" t="str">
        <f t="shared" si="13"/>
        <v/>
      </c>
      <c r="Z22" s="71">
        <f t="shared" si="12"/>
        <v>45765</v>
      </c>
      <c r="AA22" s="40" t="str">
        <f t="shared" si="14"/>
        <v/>
      </c>
      <c r="AB22" s="41"/>
      <c r="AF22" s="119" t="str">
        <f>初期条件設定表!U16</f>
        <v xml:space="preserve"> </v>
      </c>
      <c r="AG22" s="148" t="str">
        <f>初期条件設定表!V16</f>
        <v>K</v>
      </c>
    </row>
    <row r="23" spans="1:33" ht="46.15" customHeight="1">
      <c r="A23" s="71">
        <f t="shared" si="8"/>
        <v>45768</v>
      </c>
      <c r="B23" s="84" t="s">
        <v>32</v>
      </c>
      <c r="C23" s="72" t="s">
        <v>3</v>
      </c>
      <c r="D23" s="87" t="s">
        <v>32</v>
      </c>
      <c r="E23" s="73" t="str">
        <f t="shared" si="15"/>
        <v/>
      </c>
      <c r="F23" s="74" t="s">
        <v>30</v>
      </c>
      <c r="G23" s="75" t="str">
        <f t="shared" si="16"/>
        <v/>
      </c>
      <c r="H23" s="120" t="s">
        <v>31</v>
      </c>
      <c r="I23" s="122" t="str">
        <f t="shared" si="9"/>
        <v/>
      </c>
      <c r="J23" s="125"/>
      <c r="K23" s="76" t="str">
        <f t="shared" si="10"/>
        <v/>
      </c>
      <c r="L23" s="141" t="s">
        <v>0</v>
      </c>
      <c r="M23" s="144"/>
      <c r="N23" s="145"/>
      <c r="O23" s="90"/>
      <c r="P23" s="60" t="str">
        <f t="shared" si="0"/>
        <v/>
      </c>
      <c r="Q23" s="60" t="str">
        <f t="shared" si="1"/>
        <v/>
      </c>
      <c r="R23" s="61" t="str">
        <f t="shared" si="2"/>
        <v/>
      </c>
      <c r="S23" s="62" t="str">
        <f t="shared" si="3"/>
        <v/>
      </c>
      <c r="T23" s="62" t="str">
        <f t="shared" si="4"/>
        <v/>
      </c>
      <c r="U23" s="62" t="str">
        <f t="shared" si="5"/>
        <v/>
      </c>
      <c r="V23" s="62" t="str">
        <f t="shared" si="6"/>
        <v/>
      </c>
      <c r="W23" s="62" t="str">
        <f t="shared" si="7"/>
        <v/>
      </c>
      <c r="X23" s="62" t="str">
        <f t="shared" si="11"/>
        <v/>
      </c>
      <c r="Y23" s="62" t="str">
        <f t="shared" si="13"/>
        <v/>
      </c>
      <c r="Z23" s="71">
        <f t="shared" si="12"/>
        <v>45768</v>
      </c>
      <c r="AA23" s="40" t="str">
        <f t="shared" si="14"/>
        <v/>
      </c>
      <c r="AB23" s="41"/>
      <c r="AF23" s="119" t="str">
        <f>初期条件設定表!U17</f>
        <v xml:space="preserve"> </v>
      </c>
      <c r="AG23" s="148" t="str">
        <f>初期条件設定表!V17</f>
        <v>L</v>
      </c>
    </row>
    <row r="24" spans="1:33" ht="46.15" customHeight="1">
      <c r="A24" s="71">
        <f t="shared" si="8"/>
        <v>45769</v>
      </c>
      <c r="B24" s="84" t="s">
        <v>32</v>
      </c>
      <c r="C24" s="72" t="s">
        <v>3</v>
      </c>
      <c r="D24" s="87" t="s">
        <v>32</v>
      </c>
      <c r="E24" s="73" t="str">
        <f t="shared" si="15"/>
        <v/>
      </c>
      <c r="F24" s="74" t="s">
        <v>30</v>
      </c>
      <c r="G24" s="75" t="str">
        <f t="shared" si="16"/>
        <v/>
      </c>
      <c r="H24" s="120" t="s">
        <v>31</v>
      </c>
      <c r="I24" s="122" t="str">
        <f t="shared" si="9"/>
        <v/>
      </c>
      <c r="J24" s="125"/>
      <c r="K24" s="76" t="str">
        <f t="shared" si="10"/>
        <v/>
      </c>
      <c r="L24" s="141" t="s">
        <v>0</v>
      </c>
      <c r="M24" s="144"/>
      <c r="N24" s="145"/>
      <c r="O24" s="90"/>
      <c r="P24" s="60" t="str">
        <f t="shared" si="0"/>
        <v/>
      </c>
      <c r="Q24" s="60" t="str">
        <f t="shared" si="1"/>
        <v/>
      </c>
      <c r="R24" s="61" t="str">
        <f t="shared" si="2"/>
        <v/>
      </c>
      <c r="S24" s="62" t="str">
        <f t="shared" si="3"/>
        <v/>
      </c>
      <c r="T24" s="62" t="str">
        <f t="shared" si="4"/>
        <v/>
      </c>
      <c r="U24" s="62" t="str">
        <f t="shared" si="5"/>
        <v/>
      </c>
      <c r="V24" s="62" t="str">
        <f t="shared" si="6"/>
        <v/>
      </c>
      <c r="W24" s="62" t="str">
        <f t="shared" si="7"/>
        <v/>
      </c>
      <c r="X24" s="62" t="str">
        <f t="shared" si="11"/>
        <v/>
      </c>
      <c r="Y24" s="62" t="str">
        <f t="shared" si="13"/>
        <v/>
      </c>
      <c r="Z24" s="71">
        <f t="shared" si="12"/>
        <v>45769</v>
      </c>
      <c r="AA24" s="40" t="str">
        <f t="shared" si="14"/>
        <v/>
      </c>
      <c r="AB24" s="41"/>
      <c r="AF24" s="119" t="str">
        <f>初期条件設定表!U18</f>
        <v xml:space="preserve"> </v>
      </c>
      <c r="AG24" s="148" t="str">
        <f>初期条件設定表!V18</f>
        <v>M</v>
      </c>
    </row>
    <row r="25" spans="1:33" ht="46.15" customHeight="1">
      <c r="A25" s="71">
        <f t="shared" si="8"/>
        <v>45770</v>
      </c>
      <c r="B25" s="84" t="s">
        <v>32</v>
      </c>
      <c r="C25" s="72" t="s">
        <v>3</v>
      </c>
      <c r="D25" s="87" t="s">
        <v>32</v>
      </c>
      <c r="E25" s="73" t="str">
        <f t="shared" si="15"/>
        <v/>
      </c>
      <c r="F25" s="74" t="s">
        <v>30</v>
      </c>
      <c r="G25" s="75" t="str">
        <f t="shared" si="16"/>
        <v/>
      </c>
      <c r="H25" s="120" t="s">
        <v>31</v>
      </c>
      <c r="I25" s="122" t="str">
        <f t="shared" si="9"/>
        <v/>
      </c>
      <c r="J25" s="125"/>
      <c r="K25" s="76" t="str">
        <f t="shared" si="10"/>
        <v/>
      </c>
      <c r="L25" s="141" t="s">
        <v>0</v>
      </c>
      <c r="M25" s="144"/>
      <c r="N25" s="145"/>
      <c r="O25" s="90"/>
      <c r="P25" s="60" t="str">
        <f t="shared" si="0"/>
        <v/>
      </c>
      <c r="Q25" s="60" t="str">
        <f t="shared" si="1"/>
        <v/>
      </c>
      <c r="R25" s="61" t="str">
        <f t="shared" si="2"/>
        <v/>
      </c>
      <c r="S25" s="62" t="str">
        <f t="shared" si="3"/>
        <v/>
      </c>
      <c r="T25" s="62" t="str">
        <f t="shared" si="4"/>
        <v/>
      </c>
      <c r="U25" s="62" t="str">
        <f t="shared" si="5"/>
        <v/>
      </c>
      <c r="V25" s="62" t="str">
        <f t="shared" si="6"/>
        <v/>
      </c>
      <c r="W25" s="62" t="str">
        <f t="shared" si="7"/>
        <v/>
      </c>
      <c r="X25" s="62" t="str">
        <f t="shared" si="11"/>
        <v/>
      </c>
      <c r="Y25" s="62" t="str">
        <f t="shared" si="13"/>
        <v/>
      </c>
      <c r="Z25" s="71">
        <f t="shared" si="12"/>
        <v>45770</v>
      </c>
      <c r="AA25" s="40" t="str">
        <f t="shared" si="14"/>
        <v/>
      </c>
      <c r="AB25" s="41"/>
      <c r="AF25" s="119" t="str">
        <f>初期条件設定表!U19</f>
        <v xml:space="preserve"> </v>
      </c>
      <c r="AG25" s="148" t="str">
        <f>初期条件設定表!V19</f>
        <v>N</v>
      </c>
    </row>
    <row r="26" spans="1:33" ht="46.15" customHeight="1">
      <c r="A26" s="71">
        <f t="shared" si="8"/>
        <v>45771</v>
      </c>
      <c r="B26" s="84" t="s">
        <v>32</v>
      </c>
      <c r="C26" s="72" t="s">
        <v>3</v>
      </c>
      <c r="D26" s="87" t="s">
        <v>32</v>
      </c>
      <c r="E26" s="73" t="str">
        <f t="shared" si="15"/>
        <v/>
      </c>
      <c r="F26" s="74" t="s">
        <v>30</v>
      </c>
      <c r="G26" s="75" t="str">
        <f t="shared" si="16"/>
        <v/>
      </c>
      <c r="H26" s="120" t="s">
        <v>31</v>
      </c>
      <c r="I26" s="122" t="str">
        <f t="shared" si="9"/>
        <v/>
      </c>
      <c r="J26" s="125"/>
      <c r="K26" s="76" t="str">
        <f t="shared" si="10"/>
        <v/>
      </c>
      <c r="L26" s="141" t="s">
        <v>0</v>
      </c>
      <c r="M26" s="144"/>
      <c r="N26" s="145"/>
      <c r="O26" s="90"/>
      <c r="P26" s="60" t="str">
        <f t="shared" si="0"/>
        <v/>
      </c>
      <c r="Q26" s="60" t="str">
        <f t="shared" si="1"/>
        <v/>
      </c>
      <c r="R26" s="61" t="str">
        <f t="shared" si="2"/>
        <v/>
      </c>
      <c r="S26" s="62" t="str">
        <f t="shared" si="3"/>
        <v/>
      </c>
      <c r="T26" s="62" t="str">
        <f t="shared" si="4"/>
        <v/>
      </c>
      <c r="U26" s="62" t="str">
        <f t="shared" si="5"/>
        <v/>
      </c>
      <c r="V26" s="62" t="str">
        <f t="shared" si="6"/>
        <v/>
      </c>
      <c r="W26" s="62" t="str">
        <f t="shared" si="7"/>
        <v/>
      </c>
      <c r="X26" s="62" t="str">
        <f t="shared" si="11"/>
        <v/>
      </c>
      <c r="Y26" s="62" t="str">
        <f t="shared" si="13"/>
        <v/>
      </c>
      <c r="Z26" s="71">
        <f t="shared" si="12"/>
        <v>45771</v>
      </c>
      <c r="AA26" s="40" t="str">
        <f t="shared" si="14"/>
        <v/>
      </c>
      <c r="AB26" s="41"/>
      <c r="AF26" s="119" t="str">
        <f>初期条件設定表!U20</f>
        <v xml:space="preserve"> </v>
      </c>
      <c r="AG26" s="148" t="str">
        <f>初期条件設定表!V20</f>
        <v>O</v>
      </c>
    </row>
    <row r="27" spans="1:33" ht="46.15" customHeight="1">
      <c r="A27" s="71">
        <f t="shared" si="8"/>
        <v>45772</v>
      </c>
      <c r="B27" s="84" t="s">
        <v>32</v>
      </c>
      <c r="C27" s="72" t="s">
        <v>3</v>
      </c>
      <c r="D27" s="87" t="s">
        <v>32</v>
      </c>
      <c r="E27" s="73" t="str">
        <f t="shared" si="15"/>
        <v/>
      </c>
      <c r="F27" s="74" t="s">
        <v>30</v>
      </c>
      <c r="G27" s="75" t="str">
        <f t="shared" si="16"/>
        <v/>
      </c>
      <c r="H27" s="120" t="s">
        <v>31</v>
      </c>
      <c r="I27" s="122" t="str">
        <f t="shared" si="9"/>
        <v/>
      </c>
      <c r="J27" s="125"/>
      <c r="K27" s="76" t="str">
        <f t="shared" si="10"/>
        <v/>
      </c>
      <c r="L27" s="141" t="s">
        <v>0</v>
      </c>
      <c r="M27" s="144"/>
      <c r="N27" s="145"/>
      <c r="O27" s="90"/>
      <c r="P27" s="60" t="str">
        <f t="shared" si="0"/>
        <v/>
      </c>
      <c r="Q27" s="60" t="str">
        <f t="shared" si="1"/>
        <v/>
      </c>
      <c r="R27" s="61" t="str">
        <f t="shared" si="2"/>
        <v/>
      </c>
      <c r="S27" s="62" t="str">
        <f t="shared" si="3"/>
        <v/>
      </c>
      <c r="T27" s="62" t="str">
        <f t="shared" si="4"/>
        <v/>
      </c>
      <c r="U27" s="62" t="str">
        <f t="shared" si="5"/>
        <v/>
      </c>
      <c r="V27" s="62" t="str">
        <f t="shared" si="6"/>
        <v/>
      </c>
      <c r="W27" s="62" t="str">
        <f t="shared" si="7"/>
        <v/>
      </c>
      <c r="X27" s="62" t="str">
        <f t="shared" si="11"/>
        <v/>
      </c>
      <c r="Y27" s="62" t="str">
        <f t="shared" si="13"/>
        <v/>
      </c>
      <c r="Z27" s="71">
        <f t="shared" si="12"/>
        <v>45772</v>
      </c>
      <c r="AA27" s="40" t="str">
        <f t="shared" si="14"/>
        <v/>
      </c>
      <c r="AB27" s="41"/>
      <c r="AF27" s="119" t="str">
        <f>初期条件設定表!U21</f>
        <v xml:space="preserve"> </v>
      </c>
      <c r="AG27" s="148" t="str">
        <f>初期条件設定表!V21</f>
        <v>P</v>
      </c>
    </row>
    <row r="28" spans="1:33" ht="46.15" customHeight="1">
      <c r="A28" s="71">
        <f t="shared" si="8"/>
        <v>45775</v>
      </c>
      <c r="B28" s="84" t="s">
        <v>32</v>
      </c>
      <c r="C28" s="72" t="s">
        <v>3</v>
      </c>
      <c r="D28" s="87" t="s">
        <v>32</v>
      </c>
      <c r="E28" s="73" t="str">
        <f t="shared" si="15"/>
        <v/>
      </c>
      <c r="F28" s="74" t="s">
        <v>30</v>
      </c>
      <c r="G28" s="75" t="str">
        <f t="shared" si="16"/>
        <v/>
      </c>
      <c r="H28" s="120" t="s">
        <v>31</v>
      </c>
      <c r="I28" s="122" t="str">
        <f t="shared" si="9"/>
        <v/>
      </c>
      <c r="J28" s="125"/>
      <c r="K28" s="76" t="str">
        <f t="shared" si="10"/>
        <v/>
      </c>
      <c r="L28" s="141" t="s">
        <v>0</v>
      </c>
      <c r="M28" s="144"/>
      <c r="N28" s="145"/>
      <c r="O28" s="90"/>
      <c r="P28" s="60" t="str">
        <f t="shared" si="0"/>
        <v/>
      </c>
      <c r="Q28" s="60" t="str">
        <f t="shared" si="1"/>
        <v/>
      </c>
      <c r="R28" s="61" t="str">
        <f t="shared" si="2"/>
        <v/>
      </c>
      <c r="S28" s="62" t="str">
        <f t="shared" si="3"/>
        <v/>
      </c>
      <c r="T28" s="62" t="str">
        <f t="shared" si="4"/>
        <v/>
      </c>
      <c r="U28" s="62" t="str">
        <f t="shared" si="5"/>
        <v/>
      </c>
      <c r="V28" s="62" t="str">
        <f t="shared" si="6"/>
        <v/>
      </c>
      <c r="W28" s="62" t="str">
        <f t="shared" si="7"/>
        <v/>
      </c>
      <c r="X28" s="62" t="str">
        <f t="shared" si="11"/>
        <v/>
      </c>
      <c r="Y28" s="62" t="str">
        <f t="shared" si="13"/>
        <v/>
      </c>
      <c r="Z28" s="71">
        <f t="shared" si="12"/>
        <v>45775</v>
      </c>
      <c r="AA28" s="40" t="str">
        <f t="shared" si="14"/>
        <v/>
      </c>
      <c r="AB28" s="41"/>
      <c r="AF28" s="119" t="str">
        <f>初期条件設定表!U22</f>
        <v xml:space="preserve"> </v>
      </c>
      <c r="AG28" s="148" t="str">
        <f>初期条件設定表!V22</f>
        <v>Q</v>
      </c>
    </row>
    <row r="29" spans="1:33" ht="46.15" customHeight="1">
      <c r="A29" s="71">
        <f t="shared" si="8"/>
        <v>45776</v>
      </c>
      <c r="B29" s="84" t="s">
        <v>32</v>
      </c>
      <c r="C29" s="72" t="s">
        <v>3</v>
      </c>
      <c r="D29" s="87" t="s">
        <v>32</v>
      </c>
      <c r="E29" s="73" t="str">
        <f t="shared" si="15"/>
        <v/>
      </c>
      <c r="F29" s="74" t="s">
        <v>30</v>
      </c>
      <c r="G29" s="75" t="str">
        <f t="shared" si="16"/>
        <v/>
      </c>
      <c r="H29" s="120" t="s">
        <v>31</v>
      </c>
      <c r="I29" s="122" t="str">
        <f t="shared" si="9"/>
        <v/>
      </c>
      <c r="J29" s="125"/>
      <c r="K29" s="76" t="str">
        <f t="shared" si="10"/>
        <v/>
      </c>
      <c r="L29" s="141" t="s">
        <v>0</v>
      </c>
      <c r="M29" s="144"/>
      <c r="N29" s="145"/>
      <c r="O29" s="90"/>
      <c r="P29" s="60" t="str">
        <f t="shared" si="0"/>
        <v/>
      </c>
      <c r="Q29" s="60" t="str">
        <f t="shared" si="1"/>
        <v/>
      </c>
      <c r="R29" s="61" t="str">
        <f t="shared" si="2"/>
        <v/>
      </c>
      <c r="S29" s="62" t="str">
        <f t="shared" si="3"/>
        <v/>
      </c>
      <c r="T29" s="62" t="str">
        <f t="shared" si="4"/>
        <v/>
      </c>
      <c r="U29" s="62" t="str">
        <f t="shared" si="5"/>
        <v/>
      </c>
      <c r="V29" s="62" t="str">
        <f t="shared" si="6"/>
        <v/>
      </c>
      <c r="W29" s="62" t="str">
        <f t="shared" si="7"/>
        <v/>
      </c>
      <c r="X29" s="62" t="str">
        <f t="shared" si="11"/>
        <v/>
      </c>
      <c r="Y29" s="62" t="str">
        <f t="shared" si="13"/>
        <v/>
      </c>
      <c r="Z29" s="71">
        <f t="shared" si="12"/>
        <v>45776</v>
      </c>
      <c r="AA29" s="40" t="str">
        <f t="shared" si="14"/>
        <v/>
      </c>
      <c r="AB29" s="41"/>
      <c r="AF29" s="119" t="str">
        <f>初期条件設定表!U23</f>
        <v xml:space="preserve"> </v>
      </c>
      <c r="AG29" s="148" t="str">
        <f>初期条件設定表!V23</f>
        <v>R</v>
      </c>
    </row>
    <row r="30" spans="1:33" ht="46.15" customHeight="1">
      <c r="A30" s="71">
        <f t="shared" si="8"/>
        <v>45777</v>
      </c>
      <c r="B30" s="84" t="s">
        <v>32</v>
      </c>
      <c r="C30" s="72" t="s">
        <v>3</v>
      </c>
      <c r="D30" s="87" t="s">
        <v>32</v>
      </c>
      <c r="E30" s="73" t="str">
        <f t="shared" si="15"/>
        <v/>
      </c>
      <c r="F30" s="74" t="s">
        <v>30</v>
      </c>
      <c r="G30" s="75" t="str">
        <f t="shared" si="16"/>
        <v/>
      </c>
      <c r="H30" s="120" t="s">
        <v>31</v>
      </c>
      <c r="I30" s="122" t="str">
        <f t="shared" si="9"/>
        <v/>
      </c>
      <c r="J30" s="125"/>
      <c r="K30" s="76" t="str">
        <f t="shared" si="10"/>
        <v/>
      </c>
      <c r="L30" s="141" t="s">
        <v>0</v>
      </c>
      <c r="M30" s="144"/>
      <c r="N30" s="145"/>
      <c r="O30" s="90"/>
      <c r="P30" s="60" t="str">
        <f t="shared" si="0"/>
        <v/>
      </c>
      <c r="Q30" s="60" t="str">
        <f t="shared" si="1"/>
        <v/>
      </c>
      <c r="R30" s="61" t="str">
        <f t="shared" si="2"/>
        <v/>
      </c>
      <c r="S30" s="62" t="str">
        <f t="shared" si="3"/>
        <v/>
      </c>
      <c r="T30" s="62" t="str">
        <f t="shared" si="4"/>
        <v/>
      </c>
      <c r="U30" s="62" t="str">
        <f t="shared" si="5"/>
        <v/>
      </c>
      <c r="V30" s="62" t="str">
        <f t="shared" si="6"/>
        <v/>
      </c>
      <c r="W30" s="62" t="str">
        <f t="shared" si="7"/>
        <v/>
      </c>
      <c r="X30" s="62" t="str">
        <f t="shared" si="11"/>
        <v/>
      </c>
      <c r="Y30" s="62" t="str">
        <f t="shared" si="13"/>
        <v/>
      </c>
      <c r="Z30" s="71">
        <f t="shared" si="12"/>
        <v>45777</v>
      </c>
      <c r="AA30" s="40" t="str">
        <f t="shared" si="14"/>
        <v/>
      </c>
      <c r="AB30" s="41"/>
      <c r="AF30" s="119" t="str">
        <f>初期条件設定表!U24</f>
        <v xml:space="preserve"> </v>
      </c>
      <c r="AG30" s="148" t="str">
        <f>初期条件設定表!V24</f>
        <v>S</v>
      </c>
    </row>
    <row r="31" spans="1:33" ht="46.15" customHeight="1">
      <c r="A31" s="71" t="str">
        <f t="shared" si="8"/>
        <v/>
      </c>
      <c r="B31" s="85" t="s">
        <v>32</v>
      </c>
      <c r="C31" s="77" t="s">
        <v>3</v>
      </c>
      <c r="D31" s="88" t="s">
        <v>32</v>
      </c>
      <c r="E31" s="73" t="str">
        <f t="shared" si="15"/>
        <v/>
      </c>
      <c r="F31" s="74" t="s">
        <v>30</v>
      </c>
      <c r="G31" s="75" t="str">
        <f t="shared" si="16"/>
        <v/>
      </c>
      <c r="H31" s="120" t="s">
        <v>31</v>
      </c>
      <c r="I31" s="122" t="str">
        <f t="shared" si="9"/>
        <v/>
      </c>
      <c r="J31" s="125"/>
      <c r="K31" s="76" t="str">
        <f t="shared" si="10"/>
        <v/>
      </c>
      <c r="L31" s="141" t="s">
        <v>0</v>
      </c>
      <c r="M31" s="144"/>
      <c r="N31" s="145"/>
      <c r="O31" s="90"/>
      <c r="P31" s="60" t="str">
        <f t="shared" si="0"/>
        <v/>
      </c>
      <c r="Q31" s="60" t="str">
        <f t="shared" si="1"/>
        <v/>
      </c>
      <c r="R31" s="61" t="str">
        <f t="shared" si="2"/>
        <v/>
      </c>
      <c r="S31" s="62" t="str">
        <f t="shared" si="3"/>
        <v/>
      </c>
      <c r="T31" s="62" t="str">
        <f t="shared" si="4"/>
        <v/>
      </c>
      <c r="U31" s="62" t="str">
        <f t="shared" si="5"/>
        <v/>
      </c>
      <c r="V31" s="62" t="str">
        <f t="shared" si="6"/>
        <v/>
      </c>
      <c r="W31" s="62" t="str">
        <f t="shared" si="7"/>
        <v/>
      </c>
      <c r="X31" s="62" t="str">
        <f t="shared" si="11"/>
        <v/>
      </c>
      <c r="Y31" s="62" t="str">
        <f t="shared" si="13"/>
        <v/>
      </c>
      <c r="Z31" s="71" t="str">
        <f t="shared" si="12"/>
        <v/>
      </c>
      <c r="AA31" s="40" t="str">
        <f t="shared" si="14"/>
        <v/>
      </c>
      <c r="AB31" s="41"/>
      <c r="AF31" s="119" t="str">
        <f>初期条件設定表!U25</f>
        <v xml:space="preserve"> </v>
      </c>
      <c r="AG31" s="148" t="str">
        <f>初期条件設定表!V25</f>
        <v>T</v>
      </c>
    </row>
    <row r="32" spans="1:33" ht="46.15" customHeight="1" thickBot="1">
      <c r="A32" s="71" t="str">
        <f t="shared" si="8"/>
        <v/>
      </c>
      <c r="B32" s="84" t="s">
        <v>32</v>
      </c>
      <c r="C32" s="72" t="s">
        <v>3</v>
      </c>
      <c r="D32" s="87" t="s">
        <v>32</v>
      </c>
      <c r="E32" s="73" t="str">
        <f t="shared" si="15"/>
        <v/>
      </c>
      <c r="F32" s="74" t="s">
        <v>30</v>
      </c>
      <c r="G32" s="75" t="str">
        <f t="shared" si="16"/>
        <v/>
      </c>
      <c r="H32" s="120" t="s">
        <v>31</v>
      </c>
      <c r="I32" s="122" t="str">
        <f t="shared" si="9"/>
        <v/>
      </c>
      <c r="J32" s="125"/>
      <c r="K32" s="76" t="str">
        <f t="shared" si="10"/>
        <v/>
      </c>
      <c r="L32" s="141" t="s">
        <v>0</v>
      </c>
      <c r="M32" s="149"/>
      <c r="N32" s="150"/>
      <c r="O32" s="90"/>
      <c r="P32" s="60" t="str">
        <f t="shared" si="0"/>
        <v/>
      </c>
      <c r="Q32" s="60" t="str">
        <f t="shared" si="1"/>
        <v/>
      </c>
      <c r="R32" s="61" t="str">
        <f t="shared" si="2"/>
        <v/>
      </c>
      <c r="S32" s="62" t="str">
        <f t="shared" si="3"/>
        <v/>
      </c>
      <c r="T32" s="62" t="str">
        <f t="shared" si="4"/>
        <v/>
      </c>
      <c r="U32" s="62" t="str">
        <f t="shared" si="5"/>
        <v/>
      </c>
      <c r="V32" s="62" t="str">
        <f t="shared" si="6"/>
        <v/>
      </c>
      <c r="W32" s="62" t="str">
        <f t="shared" si="7"/>
        <v/>
      </c>
      <c r="X32" s="62" t="str">
        <f t="shared" si="11"/>
        <v/>
      </c>
      <c r="Y32" s="62" t="str">
        <f t="shared" si="13"/>
        <v/>
      </c>
      <c r="Z32" s="71" t="str">
        <f t="shared" si="12"/>
        <v/>
      </c>
      <c r="AA32" s="40" t="str">
        <f t="shared" si="14"/>
        <v/>
      </c>
      <c r="AB32" s="41"/>
      <c r="AF32" s="119" t="str">
        <f>初期条件設定表!U26</f>
        <v xml:space="preserve"> </v>
      </c>
      <c r="AG32" s="148" t="str">
        <f>初期条件設定表!V26</f>
        <v xml:space="preserve"> </v>
      </c>
    </row>
    <row r="33" spans="1:28" ht="46.15" hidden="1" customHeight="1">
      <c r="A33" s="71" t="str">
        <f t="shared" si="8"/>
        <v/>
      </c>
      <c r="B33" s="84" t="s">
        <v>32</v>
      </c>
      <c r="C33" s="72" t="s">
        <v>3</v>
      </c>
      <c r="D33" s="87" t="s">
        <v>32</v>
      </c>
      <c r="E33" s="73" t="str">
        <f t="shared" si="15"/>
        <v/>
      </c>
      <c r="F33" s="74" t="s">
        <v>30</v>
      </c>
      <c r="G33" s="75" t="str">
        <f t="shared" si="16"/>
        <v/>
      </c>
      <c r="H33" s="120" t="s">
        <v>31</v>
      </c>
      <c r="I33" s="122" t="str">
        <f t="shared" si="9"/>
        <v/>
      </c>
      <c r="J33" s="125"/>
      <c r="K33" s="76" t="str">
        <f t="shared" si="10"/>
        <v/>
      </c>
      <c r="L33" s="67" t="s">
        <v>0</v>
      </c>
      <c r="M33" s="151"/>
      <c r="N33" s="152"/>
      <c r="O33" s="90"/>
      <c r="P33" s="60" t="str">
        <f t="shared" si="0"/>
        <v/>
      </c>
      <c r="Q33" s="60" t="str">
        <f t="shared" si="1"/>
        <v/>
      </c>
      <c r="R33" s="61" t="str">
        <f t="shared" si="2"/>
        <v/>
      </c>
      <c r="S33" s="62" t="str">
        <f t="shared" si="3"/>
        <v/>
      </c>
      <c r="T33" s="62" t="str">
        <f t="shared" si="4"/>
        <v/>
      </c>
      <c r="U33" s="62" t="str">
        <f t="shared" si="5"/>
        <v/>
      </c>
      <c r="V33" s="62" t="str">
        <f t="shared" si="6"/>
        <v/>
      </c>
      <c r="W33" s="62" t="str">
        <f t="shared" si="7"/>
        <v/>
      </c>
      <c r="X33" s="62" t="str">
        <f t="shared" si="11"/>
        <v/>
      </c>
      <c r="Y33" s="62" t="str">
        <f t="shared" si="13"/>
        <v/>
      </c>
      <c r="Z33" s="71" t="str">
        <f t="shared" si="12"/>
        <v/>
      </c>
      <c r="AA33" s="40" t="str">
        <f t="shared" si="14"/>
        <v/>
      </c>
      <c r="AB33" s="41"/>
    </row>
    <row r="34" spans="1:28" ht="46.15" hidden="1" customHeight="1">
      <c r="A34" s="71" t="str">
        <f t="shared" si="8"/>
        <v/>
      </c>
      <c r="B34" s="84" t="s">
        <v>32</v>
      </c>
      <c r="C34" s="72" t="s">
        <v>3</v>
      </c>
      <c r="D34" s="87" t="s">
        <v>32</v>
      </c>
      <c r="E34" s="73" t="str">
        <f t="shared" si="15"/>
        <v/>
      </c>
      <c r="F34" s="74" t="s">
        <v>30</v>
      </c>
      <c r="G34" s="75" t="str">
        <f t="shared" si="16"/>
        <v/>
      </c>
      <c r="H34" s="120" t="s">
        <v>31</v>
      </c>
      <c r="I34" s="122" t="str">
        <f t="shared" si="9"/>
        <v/>
      </c>
      <c r="J34" s="125"/>
      <c r="K34" s="76" t="str">
        <f t="shared" si="10"/>
        <v/>
      </c>
      <c r="L34" s="67" t="s">
        <v>0</v>
      </c>
      <c r="M34" s="153"/>
      <c r="N34" s="154"/>
      <c r="O34" s="90"/>
      <c r="P34" s="60" t="str">
        <f t="shared" si="0"/>
        <v/>
      </c>
      <c r="Q34" s="60" t="str">
        <f t="shared" si="1"/>
        <v/>
      </c>
      <c r="R34" s="61" t="str">
        <f t="shared" si="2"/>
        <v/>
      </c>
      <c r="S34" s="62" t="str">
        <f t="shared" si="3"/>
        <v/>
      </c>
      <c r="T34" s="62" t="str">
        <f t="shared" si="4"/>
        <v/>
      </c>
      <c r="U34" s="62" t="str">
        <f t="shared" si="5"/>
        <v/>
      </c>
      <c r="V34" s="62" t="str">
        <f t="shared" si="6"/>
        <v/>
      </c>
      <c r="W34" s="62" t="str">
        <f t="shared" si="7"/>
        <v/>
      </c>
      <c r="X34" s="62" t="str">
        <f t="shared" ref="X34:X35" si="17">IF(OR(DBCS($B34)="：",$B34="",DBCS($D34)="：",$D34=""),"",SUM(S34:W34))</f>
        <v/>
      </c>
      <c r="Y34" s="62" t="str">
        <f t="shared" si="13"/>
        <v/>
      </c>
      <c r="Z34" s="71" t="str">
        <f t="shared" si="12"/>
        <v/>
      </c>
      <c r="AA34" s="40"/>
      <c r="AB34" s="41"/>
    </row>
    <row r="35" spans="1:28" ht="46.15" hidden="1" customHeight="1" thickBot="1">
      <c r="A35" s="78" t="str">
        <f t="shared" si="8"/>
        <v/>
      </c>
      <c r="B35" s="86" t="s">
        <v>59</v>
      </c>
      <c r="C35" s="79" t="s">
        <v>25</v>
      </c>
      <c r="D35" s="89" t="s">
        <v>59</v>
      </c>
      <c r="E35" s="80" t="str">
        <f t="shared" si="15"/>
        <v/>
      </c>
      <c r="F35" s="81" t="s">
        <v>64</v>
      </c>
      <c r="G35" s="82" t="str">
        <f t="shared" si="16"/>
        <v/>
      </c>
      <c r="H35" s="121" t="s">
        <v>83</v>
      </c>
      <c r="I35" s="123" t="str">
        <f t="shared" si="9"/>
        <v/>
      </c>
      <c r="J35" s="126"/>
      <c r="K35" s="83" t="str">
        <f t="shared" si="10"/>
        <v/>
      </c>
      <c r="L35" s="68" t="s">
        <v>84</v>
      </c>
      <c r="M35" s="153"/>
      <c r="N35" s="154"/>
      <c r="O35" s="91"/>
      <c r="P35" s="60" t="str">
        <f t="shared" si="0"/>
        <v/>
      </c>
      <c r="Q35" s="60" t="str">
        <f t="shared" si="1"/>
        <v/>
      </c>
      <c r="R35" s="61" t="str">
        <f t="shared" si="2"/>
        <v/>
      </c>
      <c r="S35" s="62" t="str">
        <f t="shared" si="3"/>
        <v/>
      </c>
      <c r="T35" s="62" t="str">
        <f t="shared" si="4"/>
        <v/>
      </c>
      <c r="U35" s="62" t="str">
        <f t="shared" si="5"/>
        <v/>
      </c>
      <c r="V35" s="62" t="str">
        <f t="shared" si="6"/>
        <v/>
      </c>
      <c r="W35" s="62" t="str">
        <f t="shared" si="7"/>
        <v/>
      </c>
      <c r="X35" s="62" t="str">
        <f t="shared" si="17"/>
        <v/>
      </c>
      <c r="Y35" s="62" t="str">
        <f t="shared" si="13"/>
        <v/>
      </c>
      <c r="Z35" s="78" t="str">
        <f t="shared" si="12"/>
        <v/>
      </c>
      <c r="AA35" s="40" t="str">
        <f>IF(OR(DBCS($B35)="：",$B35="",DBCS($D35)="：",$D35=""),"",MAX(MIN($D35,TIME(23,59,59))-MAX($B35,$AH$1),0))</f>
        <v/>
      </c>
      <c r="AB35" s="41"/>
    </row>
    <row r="36" spans="1:28" ht="41.25" customHeight="1" thickBot="1">
      <c r="A36" s="42" t="s">
        <v>33</v>
      </c>
      <c r="B36" s="418"/>
      <c r="C36" s="419"/>
      <c r="D36" s="420"/>
      <c r="E36" s="421">
        <f>SUM(E9:E35)+SUM(G9:G35)/60</f>
        <v>0</v>
      </c>
      <c r="F36" s="422"/>
      <c r="G36" s="423" t="s">
        <v>1</v>
      </c>
      <c r="H36" s="424"/>
      <c r="I36" s="127"/>
      <c r="J36" s="128"/>
      <c r="K36" s="69">
        <f>SUM(K9:K35)</f>
        <v>0</v>
      </c>
      <c r="L36" s="161" t="s">
        <v>0</v>
      </c>
      <c r="M36" s="162"/>
      <c r="N36" s="411"/>
      <c r="O36" s="413"/>
      <c r="P36" s="47"/>
      <c r="Q36" s="47"/>
      <c r="R36" s="47"/>
      <c r="S36" s="47"/>
      <c r="T36" s="47"/>
      <c r="U36" s="47"/>
      <c r="V36" s="47"/>
      <c r="W36" s="63"/>
      <c r="X36" s="63"/>
      <c r="Y36" s="63"/>
      <c r="Z36" s="63"/>
      <c r="AA36" s="41"/>
      <c r="AB36" s="41"/>
    </row>
    <row r="37" spans="1:28" ht="19.5" customHeight="1">
      <c r="A37" s="9"/>
      <c r="B37" s="10"/>
      <c r="C37" s="10"/>
      <c r="D37" s="10"/>
      <c r="E37" s="2"/>
      <c r="F37" s="2"/>
      <c r="G37" s="10"/>
      <c r="H37" s="10"/>
      <c r="I37" s="10"/>
      <c r="J37" s="10"/>
      <c r="K37" s="1"/>
      <c r="L37" s="134"/>
      <c r="M37" s="11"/>
      <c r="N37" s="11"/>
      <c r="P37" s="47"/>
      <c r="Q37" s="47"/>
      <c r="R37" s="47"/>
      <c r="S37" s="47"/>
      <c r="T37" s="47"/>
      <c r="U37" s="47"/>
      <c r="V37" s="47"/>
      <c r="W37" s="47"/>
      <c r="X37" s="47"/>
      <c r="Y37" s="47"/>
      <c r="Z37" s="47"/>
    </row>
    <row r="38" spans="1:28">
      <c r="P38" s="47"/>
      <c r="Q38" s="47"/>
      <c r="R38" s="47"/>
      <c r="S38" s="47"/>
      <c r="T38" s="47"/>
      <c r="U38" s="47"/>
      <c r="V38" s="47"/>
      <c r="W38" s="47"/>
      <c r="X38" s="47"/>
      <c r="Y38" s="47"/>
      <c r="Z38" s="47"/>
    </row>
    <row r="39" spans="1:28">
      <c r="P39" s="47"/>
      <c r="Q39" s="47"/>
      <c r="R39" s="47"/>
      <c r="S39" s="47"/>
      <c r="T39" s="47"/>
      <c r="U39" s="47"/>
      <c r="V39" s="47"/>
      <c r="W39" s="47"/>
      <c r="X39" s="47"/>
      <c r="Y39" s="47"/>
      <c r="Z39" s="47"/>
    </row>
    <row r="40" spans="1:28">
      <c r="P40" s="47"/>
      <c r="Q40" s="47"/>
      <c r="R40" s="47"/>
      <c r="S40" s="47"/>
      <c r="T40" s="47"/>
      <c r="U40" s="47"/>
      <c r="V40" s="47"/>
      <c r="W40" s="47"/>
      <c r="X40" s="47"/>
      <c r="Y40" s="47"/>
      <c r="Z40" s="47"/>
    </row>
    <row r="41" spans="1:28">
      <c r="P41" s="47"/>
      <c r="Q41" s="47"/>
      <c r="R41" s="47"/>
      <c r="S41" s="47"/>
      <c r="T41" s="47"/>
      <c r="U41" s="47"/>
      <c r="V41" s="47"/>
      <c r="W41" s="47"/>
      <c r="X41" s="47"/>
      <c r="Y41" s="47"/>
      <c r="Z41" s="47"/>
    </row>
    <row r="42" spans="1:28">
      <c r="P42" s="47"/>
      <c r="Q42" s="47"/>
      <c r="R42" s="47"/>
      <c r="S42" s="47"/>
      <c r="T42" s="47"/>
      <c r="U42" s="47"/>
      <c r="V42" s="47"/>
      <c r="W42" s="47"/>
      <c r="X42" s="47"/>
      <c r="Y42" s="47"/>
      <c r="Z42" s="47"/>
    </row>
    <row r="43" spans="1:28">
      <c r="P43" s="47"/>
      <c r="Q43" s="47"/>
      <c r="R43" s="47"/>
      <c r="S43" s="47"/>
      <c r="T43" s="47"/>
      <c r="U43" s="47"/>
      <c r="V43" s="47"/>
      <c r="W43" s="47"/>
      <c r="X43" s="47"/>
      <c r="Y43" s="47"/>
      <c r="Z43" s="47"/>
    </row>
    <row r="44" spans="1:28">
      <c r="P44" s="47"/>
      <c r="Q44" s="47"/>
      <c r="R44" s="47"/>
      <c r="S44" s="47"/>
      <c r="T44" s="47"/>
      <c r="U44" s="47"/>
      <c r="V44" s="47"/>
      <c r="W44" s="47"/>
      <c r="X44" s="47"/>
      <c r="Y44" s="47"/>
      <c r="Z44" s="47"/>
    </row>
    <row r="45" spans="1:28">
      <c r="P45" s="47"/>
      <c r="Q45" s="47"/>
      <c r="R45" s="47"/>
      <c r="S45" s="47"/>
      <c r="T45" s="47"/>
      <c r="U45" s="47"/>
      <c r="V45" s="47"/>
      <c r="W45" s="47"/>
      <c r="X45" s="47"/>
      <c r="Y45" s="47"/>
      <c r="Z45" s="47"/>
    </row>
    <row r="46" spans="1:28">
      <c r="P46" s="47"/>
      <c r="Q46" s="47"/>
      <c r="R46" s="47"/>
      <c r="S46" s="47"/>
      <c r="T46" s="47"/>
      <c r="U46" s="47"/>
      <c r="V46" s="47"/>
      <c r="W46" s="47"/>
      <c r="X46" s="47"/>
      <c r="Y46" s="47"/>
      <c r="Z46" s="47"/>
    </row>
    <row r="47" spans="1:28">
      <c r="P47" s="47"/>
      <c r="Q47" s="47"/>
      <c r="R47" s="47"/>
      <c r="S47" s="47"/>
      <c r="T47" s="47"/>
      <c r="U47" s="47"/>
      <c r="V47" s="47"/>
      <c r="W47" s="47"/>
      <c r="X47" s="47"/>
      <c r="Y47" s="47"/>
      <c r="Z47" s="47"/>
    </row>
    <row r="48" spans="1:28">
      <c r="P48" s="47"/>
      <c r="Q48" s="47"/>
      <c r="R48" s="47"/>
      <c r="S48" s="47"/>
      <c r="T48" s="47"/>
      <c r="U48" s="47"/>
      <c r="V48" s="47"/>
      <c r="W48" s="47"/>
      <c r="X48" s="47"/>
      <c r="Y48" s="47"/>
      <c r="Z48" s="47"/>
    </row>
    <row r="49" spans="16:26">
      <c r="P49" s="47"/>
      <c r="Q49" s="47"/>
      <c r="R49" s="47"/>
      <c r="S49" s="47"/>
      <c r="T49" s="47"/>
      <c r="U49" s="47"/>
      <c r="V49" s="47"/>
      <c r="W49" s="47"/>
      <c r="X49" s="47"/>
      <c r="Y49" s="47"/>
      <c r="Z49" s="47"/>
    </row>
    <row r="50" spans="16:26">
      <c r="P50" s="47"/>
      <c r="Q50" s="47"/>
      <c r="R50" s="47"/>
      <c r="S50" s="47"/>
      <c r="T50" s="47"/>
      <c r="U50" s="47"/>
      <c r="V50" s="47"/>
      <c r="W50" s="47"/>
      <c r="X50" s="47"/>
      <c r="Y50" s="47"/>
      <c r="Z50" s="47"/>
    </row>
    <row r="51" spans="16:26">
      <c r="P51" s="47"/>
      <c r="Q51" s="47"/>
      <c r="R51" s="47"/>
      <c r="S51" s="47"/>
      <c r="T51" s="47"/>
      <c r="U51" s="47"/>
      <c r="V51" s="47"/>
      <c r="W51" s="47"/>
      <c r="X51" s="47"/>
      <c r="Y51" s="47"/>
      <c r="Z51" s="47"/>
    </row>
  </sheetData>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27</vt:i4>
      </vt:variant>
      <vt:variant>
        <vt:lpstr>名前付き一覧</vt:lpstr>
      </vt:variant>
      <vt:variant>
        <vt:i4>27</vt:i4>
      </vt:variant>
    </vt:vector>
  </HeadingPairs>
  <TitlesOfParts>
    <vt:vector size="54" baseType="lpstr">
      <vt:lpstr>本様式使用方法</vt:lpstr>
      <vt:lpstr>体系図 </vt:lpstr>
      <vt:lpstr>初期条件設定表</vt:lpstr>
      <vt:lpstr> 入力用 従事者別直接人件費集計表（後期）</vt:lpstr>
      <vt:lpstr>従事者別人件費総括表（前期）</vt:lpstr>
      <vt:lpstr> 提出用 従事者別直接人件費集計表（後期）</vt:lpstr>
      <vt:lpstr>2021年4月作業分</vt:lpstr>
      <vt:lpstr>2021年5月作業分</vt:lpstr>
      <vt:lpstr>2021年6月作業分</vt:lpstr>
      <vt:lpstr>2021年7月作業分</vt:lpstr>
      <vt:lpstr>2021年8月作業分</vt:lpstr>
      <vt:lpstr>2021年9月作業分</vt:lpstr>
      <vt:lpstr>2021年10月作業分</vt:lpstr>
      <vt:lpstr>2021年11月作業分</vt:lpstr>
      <vt:lpstr>2025年10月作業分</vt:lpstr>
      <vt:lpstr>2025年11月作業分</vt:lpstr>
      <vt:lpstr>2025年12月作業分</vt:lpstr>
      <vt:lpstr>2026年1月作業分</vt:lpstr>
      <vt:lpstr>2026年2月作業分</vt:lpstr>
      <vt:lpstr>2026年3月作業分</vt:lpstr>
      <vt:lpstr>2026年4月作業分</vt:lpstr>
      <vt:lpstr>2026年5月作業分</vt:lpstr>
      <vt:lpstr>2026年6月作業分</vt:lpstr>
      <vt:lpstr>2026年7月作業分</vt:lpstr>
      <vt:lpstr>2026年8月作業分</vt:lpstr>
      <vt:lpstr>2026年9月作業分</vt:lpstr>
      <vt:lpstr>2026年10月作業分</vt:lpstr>
      <vt:lpstr>' 提出用 従事者別直接人件費集計表（後期）'!Print_Area</vt:lpstr>
      <vt:lpstr>' 入力用 従事者別直接人件費集計表（後期）'!Print_Area</vt:lpstr>
      <vt:lpstr>'2021年10月作業分'!Print_Area</vt:lpstr>
      <vt:lpstr>'2021年11月作業分'!Print_Area</vt:lpstr>
      <vt:lpstr>'2021年4月作業分'!Print_Area</vt:lpstr>
      <vt:lpstr>'2021年5月作業分'!Print_Area</vt:lpstr>
      <vt:lpstr>'2021年6月作業分'!Print_Area</vt:lpstr>
      <vt:lpstr>'2021年7月作業分'!Print_Area</vt:lpstr>
      <vt:lpstr>'2021年8月作業分'!Print_Area</vt:lpstr>
      <vt:lpstr>'2021年9月作業分'!Print_Area</vt:lpstr>
      <vt:lpstr>'2025年10月作業分'!Print_Area</vt:lpstr>
      <vt:lpstr>'2025年11月作業分'!Print_Area</vt:lpstr>
      <vt:lpstr>'2025年12月作業分'!Print_Area</vt:lpstr>
      <vt:lpstr>'2026年10月作業分'!Print_Area</vt:lpstr>
      <vt:lpstr>'2026年1月作業分'!Print_Area</vt:lpstr>
      <vt:lpstr>'2026年2月作業分'!Print_Area</vt:lpstr>
      <vt:lpstr>'2026年3月作業分'!Print_Area</vt:lpstr>
      <vt:lpstr>'2026年4月作業分'!Print_Area</vt:lpstr>
      <vt:lpstr>'2026年5月作業分'!Print_Area</vt:lpstr>
      <vt:lpstr>'2026年6月作業分'!Print_Area</vt:lpstr>
      <vt:lpstr>'2026年7月作業分'!Print_Area</vt:lpstr>
      <vt:lpstr>'2026年8月作業分'!Print_Area</vt:lpstr>
      <vt:lpstr>'2026年9月作業分'!Print_Area</vt:lpstr>
      <vt:lpstr>'従事者別人件費総括表（前期）'!Print_Area</vt:lpstr>
      <vt:lpstr>' 提出用 従事者別直接人件費集計表（後期）'!Print_Titles</vt:lpstr>
      <vt:lpstr>' 入力用 従事者別直接人件費集計表（後期）'!Print_Titles</vt:lpstr>
      <vt:lpstr>'従事者別人件費総括表（前期）'!Print_Titles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2025-02-06T02:18:53Z</cp:lastPrinted>
  <dcterms:created xsi:type="dcterms:W3CDTF">2012-08-04T05:34:37Z</dcterms:created>
  <dcterms:modified xsi:type="dcterms:W3CDTF">2025-02-10T01:15:49Z</dcterms:modified>
</cp:coreProperties>
</file>